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hidePivotFieldList="1"/>
  <xr:revisionPtr revIDLastSave="0" documentId="8_{45087FE4-0278-4D6E-AFA0-1AA9F1FC5A11}" xr6:coauthVersionLast="47" xr6:coauthVersionMax="47" xr10:uidLastSave="{00000000-0000-0000-0000-000000000000}"/>
  <bookViews>
    <workbookView xWindow="-108" yWindow="-108" windowWidth="23256" windowHeight="13896" tabRatio="843" xr2:uid="{00000000-000D-0000-FFFF-FFFF00000000}"/>
  </bookViews>
  <sheets>
    <sheet name="מדריך" sheetId="4" r:id="rId1"/>
    <sheet name="תזרים מזומנים יומי" sheetId="9" r:id="rId2"/>
    <sheet name="תזרים מזומנים חודשי" sheetId="2" r:id="rId3"/>
    <sheet name="תזרים מזומנים שנתי" sheetId="10" r:id="rId4"/>
    <sheet name="הכנסות" sheetId="5" r:id="rId5"/>
    <sheet name="הוצאות" sheetId="6" r:id="rId6"/>
    <sheet name="הוצאות לפי שיקול דעת" sheetId="7" r:id="rId7"/>
    <sheet name="חסכונות" sheetId="8" r:id="rId8"/>
  </sheets>
  <externalReferences>
    <externalReference r:id="rId9"/>
    <externalReference r:id="rId10"/>
    <externalReference r:id="rId11"/>
  </externalReferences>
  <definedNames>
    <definedName name="_xlcn.WorksheetConnection_Office_63710412_TF03107654_Win32_2.xltxהוצאות_לפי_שיקול_דעת1" hidden="1">הוצאות_לפי_שיקול_דעת[]</definedName>
    <definedName name="_xlcn.WorksheetConnection_Office_63710412_TF03107654_Win32_2.xltxהוצאות1" hidden="1">הוצאות[]</definedName>
    <definedName name="_xlcn.WorksheetConnection_Office_63710412_TF03107654_Win32_2.xltxהכנסות1" hidden="1">הכנסות[]</definedName>
    <definedName name="_xlcn.WorksheetConnection_Office_63710412_TF03107654_Win32_2.xltxחסכונות1" hidden="1">חסכונות[]</definedName>
    <definedName name="AnnualCashFlowToDate">הכנסות[[#Totals],[שנתי  ]]-הוצאות[[#Totals],[שנתי  ]]-הוצאות_לפי_שיקול_דעת[[#Totals],[שנתי  ]]-חסכונות[[#Totals],[שנתי  ]]</definedName>
    <definedName name="ColumnTitleRegion1..B6.1">מדריך!$H$5</definedName>
    <definedName name="ColumnTitleRegion1..E8.4">'תזרים מזומנים יומי'!$B$5</definedName>
    <definedName name="ColumnTitleRegion2..D6.1">מדריך!$E$5</definedName>
    <definedName name="ColumnTitleRegion3..F6.1">מדריך!$B$5</definedName>
    <definedName name="MonthlyCashFlowToDate">חודשי[[#Totals],[סך הכל]]</definedName>
    <definedName name="RowTitleRegion1..D2.2">'תזרים מזומנים שנתי'!$B$2</definedName>
    <definedName name="RowTitleRegion1..D2.3">'[1]תזרים מזומנים חודשי'!$B$2</definedName>
    <definedName name="RowTitleRegion1..D2.4">'תזרים מזומנים יומי'!$B$2</definedName>
    <definedName name="RowTitleRegion1..D2.5">[2]הכנסות!$B$2</definedName>
    <definedName name="RowTitleRegion1..D2.6">הוצאות!$B$2</definedName>
    <definedName name="RowTitleRegion1..D2.7">הוצאות[] לפי שיקול [3]דעת!$B$2</definedName>
    <definedName name="RowTitleRegion1..D2.8">חסכונות!$B$2</definedName>
    <definedName name="RowTitleRegion2..C4.2">'תזרים מזומנים שנתי'!$B$5</definedName>
    <definedName name="RowTitleRegion3..G4.2">'תזרים מזומנים שנתי'!$F$5</definedName>
    <definedName name="RowTitleRegion4..K4.2">'תזרים מזומנים שנתי'!$J$5</definedName>
    <definedName name="RowTitleRegion5..O4.2">'תזרים מזומנים שנתי'!$N$5</definedName>
    <definedName name="RowTitleRegion6..C6.2">'תזרים מזומנים שנתי'!$B$8</definedName>
    <definedName name="RowTitleRegion7..G6.2">'תזרים מזומנים שנתי'!$F$8</definedName>
    <definedName name="RowTitleRegion8..K6.2">'תזרים מזומנים שנתי'!$J$8</definedName>
    <definedName name="RowTitleRegion9..O6.2">'תזרים מזומנים שנתי'!$N$8</definedName>
    <definedName name="_xlnm.Print_Area" localSheetId="3">'תזרים מזומנים שנתי'!$A:$Q</definedName>
    <definedName name="_xlnm.Print_Titles" localSheetId="2">'[1]תזרים מזומנים חודשי'!$4:$4</definedName>
    <definedName name="_xlnm.Print_Titles" localSheetId="1">'תזרים מזומנים יומי'!$11:$11</definedName>
    <definedName name="כותרת3">חודשי[[#Headers],[סוג]]</definedName>
    <definedName name="כותרת4">הכנסות[[#Headers],[הכנסות]]</definedName>
    <definedName name="כותרת5">הכנסות[[#Headers],[הכנסות]]</definedName>
    <definedName name="כותרת6">הוצאות[[#Headers],[הוצאות]]</definedName>
    <definedName name="כותרת7">הוצאות_לפי_שיקול_דעת[[#Headers],[הוצאות לפי שיקול דעת]]</definedName>
    <definedName name="סוג8">חסכונות[[#Headers],[חסכונות]]</definedName>
    <definedName name="תזרים_מזומנים_יומי">SUM('תזרים מזומנים יומי'!$C$6:$C$9)</definedName>
  </definedNames>
  <calcPr calcId="191029"/>
  <pivotCaches>
    <pivotCache cacheId="0" r:id="rId12"/>
    <pivotCache cacheId="1" r:id="rId13"/>
    <pivotCache cacheId="2" r:id="rId14"/>
    <pivotCache cacheId="3" r:id="rId15"/>
  </pivotCaches>
  <extLst>
    <ext xmlns:x15="http://schemas.microsoft.com/office/spreadsheetml/2010/11/main" uri="{841E416B-1EF1-43b6-AB56-02D37102CBD5}">
      <x15:pivotCaches>
        <pivotCache cacheId="4" r:id="rId16"/>
        <pivotCache cacheId="5" r:id="rId17"/>
        <pivotCache cacheId="6" r:id="rId18"/>
        <pivotCache cacheId="7" r:id="rId19"/>
      </x15:pivotCaches>
    </ext>
    <ext xmlns:x15="http://schemas.microsoft.com/office/spreadsheetml/2010/11/main" uri="{983426D0-5260-488c-9760-48F4B6AC55F4}">
      <x15:pivotTableReferences>
        <x15:pivotTableReference r:id="rId20"/>
        <x15:pivotTableReference r:id="rId21"/>
        <x15:pivotTableReference r:id="rId22"/>
        <x15:pivotTableReference r:id="rId23"/>
      </x15:pivotTableReferences>
    </ext>
    <ext xmlns:x15="http://schemas.microsoft.com/office/spreadsheetml/2010/11/main" uri="{FCE2AD5D-F65C-4FA6-A056-5C36A1767C68}">
      <x15:dataModel>
        <x15:modelTables>
          <x15:modelTable id="חסכונות" name="חסכונות" connection="WorksheetConnection_Office_63710412_TF03107654_Win32_2.xltx!חסכונות"/>
          <x15:modelTable id="הכנסות" name="הכנסות" connection="WorksheetConnection_Office_63710412_TF03107654_Win32_2.xltx!הכנסות"/>
          <x15:modelTable id="הוצאות_לפי_שיקול_דעת" name="הוצאות_לפי_שיקול_דעת" connection="WorksheetConnection_Office_63710412_TF03107654_Win32_2.xltx!הוצאות_לפי_שיקול_דעת"/>
          <x15:modelTable id="הוצאות" name="הוצאות" connection="WorksheetConnection_Office_63710412_TF03107654_Win32_2.xltx!הוצאות"/>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5" i="9" l="1"/>
  <c r="O48" i="2"/>
  <c r="N48" i="2"/>
  <c r="M48" i="2"/>
  <c r="L48" i="2"/>
  <c r="K48" i="2"/>
  <c r="J48" i="2"/>
  <c r="I48" i="2"/>
  <c r="H48" i="2"/>
  <c r="G48" i="2"/>
  <c r="F48" i="2"/>
  <c r="E48" i="2"/>
  <c r="D48" i="2"/>
  <c r="D6" i="5"/>
  <c r="D7" i="5"/>
  <c r="D8" i="5"/>
  <c r="D9" i="5"/>
  <c r="D10" i="5"/>
  <c r="D5" i="5"/>
  <c r="D6" i="6" l="1"/>
  <c r="D7" i="6"/>
  <c r="D8" i="6"/>
  <c r="D9" i="6"/>
  <c r="D10" i="6"/>
  <c r="D11" i="6"/>
  <c r="D12" i="6"/>
  <c r="D13" i="6"/>
  <c r="D14" i="6"/>
  <c r="D15" i="6"/>
  <c r="D16" i="6"/>
  <c r="D17" i="6"/>
  <c r="D18" i="6"/>
  <c r="D19" i="6"/>
  <c r="D20" i="6"/>
  <c r="D21" i="6"/>
  <c r="D22" i="6"/>
  <c r="D5" i="6"/>
  <c r="D6" i="7" l="1"/>
  <c r="D7" i="7"/>
  <c r="D8" i="7"/>
  <c r="D9" i="7"/>
  <c r="D10" i="7"/>
  <c r="D11" i="7"/>
  <c r="D12" i="7"/>
  <c r="D13" i="7"/>
  <c r="D14" i="7"/>
  <c r="D15" i="7"/>
  <c r="D5" i="7"/>
  <c r="D6" i="8" l="1"/>
  <c r="D7" i="8"/>
  <c r="D8" i="8"/>
  <c r="D9" i="8"/>
  <c r="D5" i="8"/>
  <c r="P6" i="2" l="1"/>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5" i="2"/>
  <c r="P48" i="2" s="1"/>
  <c r="C7" i="9" l="1"/>
  <c r="C8" i="9"/>
  <c r="C9" i="9"/>
  <c r="C6" i="9"/>
  <c r="F13" i="9"/>
  <c r="E13" i="9" s="1"/>
  <c r="F14" i="9"/>
  <c r="E14" i="9" s="1"/>
  <c r="F15" i="9"/>
  <c r="E15" i="9" s="1"/>
  <c r="F16" i="9"/>
  <c r="E16" i="9" s="1"/>
  <c r="F17" i="9"/>
  <c r="E17" i="9" s="1"/>
  <c r="F18" i="9"/>
  <c r="D2" i="9" l="1"/>
  <c r="E18" i="9"/>
  <c r="F19" i="9" l="1"/>
  <c r="E19" i="9" l="1"/>
  <c r="F20" i="9" l="1"/>
  <c r="E20" i="9" l="1"/>
  <c r="F21" i="9"/>
  <c r="E21" i="9" l="1"/>
  <c r="F22" i="9"/>
  <c r="E22" i="9" s="1"/>
  <c r="F23" i="9"/>
  <c r="E23" i="9" s="1"/>
  <c r="F24" i="9"/>
  <c r="E24" i="9" s="1"/>
  <c r="F25" i="9"/>
  <c r="E25" i="9" s="1"/>
  <c r="F26" i="9"/>
  <c r="E26" i="9" s="1"/>
  <c r="F27" i="9"/>
  <c r="E27" i="9" s="1"/>
  <c r="F28" i="9"/>
  <c r="E28" i="9" s="1"/>
  <c r="F29" i="9"/>
  <c r="E29" i="9" s="1"/>
  <c r="F30" i="9"/>
  <c r="E30" i="9" s="1"/>
  <c r="F31" i="9"/>
  <c r="E31" i="9" s="1"/>
  <c r="F32" i="9"/>
  <c r="E32" i="9" s="1"/>
  <c r="F33" i="9"/>
  <c r="E33" i="9" s="1"/>
  <c r="F34" i="9"/>
  <c r="E34" i="9" s="1"/>
  <c r="F35" i="9"/>
  <c r="E35" i="9" s="1"/>
  <c r="F36" i="9"/>
  <c r="E36" i="9" s="1"/>
  <c r="F37" i="9"/>
  <c r="E37" i="9" s="1"/>
  <c r="F38" i="9"/>
  <c r="E38" i="9" s="1"/>
  <c r="F39" i="9"/>
  <c r="E39" i="9" l="1"/>
  <c r="F40" i="9" l="1"/>
  <c r="E40" i="9" l="1"/>
  <c r="F41" i="9" l="1"/>
  <c r="E41" i="9" l="1"/>
  <c r="F42" i="9"/>
  <c r="E42" i="9" l="1"/>
  <c r="F43" i="9"/>
  <c r="E43" i="9" s="1"/>
  <c r="F44" i="9"/>
  <c r="E44" i="9" s="1"/>
  <c r="F45" i="9"/>
  <c r="E45" i="9" s="1"/>
  <c r="F46" i="9"/>
  <c r="E46" i="9" s="1"/>
  <c r="F47" i="9"/>
  <c r="E47" i="9" s="1"/>
  <c r="F48" i="9"/>
  <c r="E48" i="9" s="1"/>
  <c r="F49" i="9"/>
  <c r="E49" i="9" s="1"/>
  <c r="F50" i="9"/>
  <c r="E50" i="9" l="1"/>
  <c r="F51" i="9" l="1"/>
  <c r="E51" i="9" l="1"/>
  <c r="F52" i="9" l="1"/>
  <c r="E52" i="9" l="1"/>
  <c r="F53" i="9"/>
  <c r="E53" i="9" l="1"/>
  <c r="F54" i="9"/>
  <c r="E54" i="9" l="1"/>
  <c r="D7" i="9" l="1"/>
  <c r="D8" i="9"/>
  <c r="D9" i="9"/>
  <c r="E7" i="9"/>
  <c r="E8" i="9"/>
  <c r="E9" i="9"/>
  <c r="F12" i="9"/>
  <c r="F55" i="9" s="1"/>
  <c r="E6" i="9" l="1"/>
  <c r="E12" i="9"/>
  <c r="D6" i="9" l="1"/>
  <c r="E55" i="9"/>
  <c r="C16" i="7"/>
  <c r="K5" i="10" s="1"/>
  <c r="D16" i="7"/>
  <c r="K8" i="10" s="1"/>
  <c r="C23" i="6" l="1"/>
  <c r="G5" i="10" s="1"/>
  <c r="D23" i="6"/>
  <c r="G8" i="10" s="1"/>
  <c r="C11" i="5" l="1"/>
  <c r="C5" i="10" l="1"/>
  <c r="D11" i="5"/>
  <c r="C8" i="10" s="1"/>
  <c r="D2" i="2"/>
  <c r="C10" i="8" l="1"/>
  <c r="D2" i="5" s="1"/>
  <c r="D10" i="8"/>
  <c r="O8" i="10" s="1"/>
  <c r="D2" i="8" l="1"/>
  <c r="O5" i="10"/>
  <c r="D2" i="6"/>
  <c r="D2" i="10"/>
  <c r="D2"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439911C3-DADA-4BFD-97DE-51FCA94049CC}" name="WorksheetConnection_Office_63710412_TF03107654_Win32_2.xltx!הוצאות" type="102" refreshedVersion="8" minRefreshableVersion="5">
    <extLst>
      <ext xmlns:x15="http://schemas.microsoft.com/office/spreadsheetml/2010/11/main" uri="{DE250136-89BD-433C-8126-D09CA5730AF9}">
        <x15:connection id="הוצאות" autoDelete="1">
          <x15:rangePr sourceName="_xlcn.WorksheetConnection_Office_63710412_TF03107654_Win32_2.xltxהוצאות1"/>
        </x15:connection>
      </ext>
    </extLst>
  </connection>
  <connection id="3" xr16:uid="{B5210CDA-09C5-4285-8E17-C6445619731E}" name="WorksheetConnection_Office_63710412_TF03107654_Win32_2.xltx!הוצאות_לפי_שיקול_דעת" type="102" refreshedVersion="8" minRefreshableVersion="5">
    <extLst>
      <ext xmlns:x15="http://schemas.microsoft.com/office/spreadsheetml/2010/11/main" uri="{DE250136-89BD-433C-8126-D09CA5730AF9}">
        <x15:connection id="הוצאות_לפי_שיקול_דעת" autoDelete="1">
          <x15:rangePr sourceName="_xlcn.WorksheetConnection_Office_63710412_TF03107654_Win32_2.xltxהוצאות_לפי_שיקול_דעת1"/>
        </x15:connection>
      </ext>
    </extLst>
  </connection>
  <connection id="4" xr16:uid="{A71FE38A-46CA-47AA-AA4E-DBBF92D76DB9}" name="WorksheetConnection_Office_63710412_TF03107654_Win32_2.xltx!הכנסות" type="102" refreshedVersion="8" minRefreshableVersion="5">
    <extLst>
      <ext xmlns:x15="http://schemas.microsoft.com/office/spreadsheetml/2010/11/main" uri="{DE250136-89BD-433C-8126-D09CA5730AF9}">
        <x15:connection id="הכנסות" autoDelete="1">
          <x15:rangePr sourceName="_xlcn.WorksheetConnection_Office_63710412_TF03107654_Win32_2.xltxהכנסות1"/>
        </x15:connection>
      </ext>
    </extLst>
  </connection>
  <connection id="5" xr16:uid="{E1C56DC0-946A-457E-AD00-D33A67F9DF3F}" name="WorksheetConnection_Office_63710412_TF03107654_Win32_2.xltx!חסכונות" type="102" refreshedVersion="8" minRefreshableVersion="5">
    <extLst>
      <ext xmlns:x15="http://schemas.microsoft.com/office/spreadsheetml/2010/11/main" uri="{DE250136-89BD-433C-8126-D09CA5730AF9}">
        <x15:connection id="חסכונות" autoDelete="1">
          <x15:rangePr sourceName="_xlcn.WorksheetConnection_Office_63710412_TF03107654_Win32_2.xltxחסכונות1"/>
        </x15:connection>
      </ext>
    </extL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<sst xmlns="http://schemas.openxmlformats.org/spreadsheetml/2006/main" count="312" uniqueCount="95">
  <si>
    <t>תזרים מזומנים אישי</t>
  </si>
  <si>
    <t xml:space="preserve">  חוברת עבודה זו כוללת גיליונות עבודה עבור תזרים מזומנים שנתי, חודשי ויומי. 
  בחר את סוג תזרים המזומנים שמתאים לך או השתמש בכולם כדי להשיג תובנות לגבי תזרים המזומנים האישי שלך.</t>
  </si>
  <si>
    <t>תזרים מזומנים יומי</t>
  </si>
  <si>
    <t>תזרים מזומנים חודשי</t>
  </si>
  <si>
    <t>הזן את תזרים המזומנים החודשי שלך או הערך את החודשים הנותרים כדי להציג את תזרים המזומנים הצפוי עבור השנה, עבור כל חודש.</t>
  </si>
  <si>
    <t>תזרים מזומנים שנתי</t>
  </si>
  <si>
    <t>הזן סכום תזרים מזומנים שנתי בארבעה גיליונות עבודה: הכנסות, הוצאות, הכנסות לפי שיקול דעת וחסכונות. 
בחן את הפירוט החודשי ואת ההשוואות בין הנתונים. וחשוב מכל: גלה מהי השורה התחתונה שלך בנתונים שנתיים וחודשיים.</t>
  </si>
  <si>
    <t xml:space="preserve"> </t>
  </si>
  <si>
    <t>סיכום יומי</t>
  </si>
  <si>
    <t>סכומים כוללים</t>
  </si>
  <si>
    <t>הכנסות</t>
  </si>
  <si>
    <t>הוצאות</t>
  </si>
  <si>
    <t>הוצאות לפי שיקול דעת</t>
  </si>
  <si>
    <t>חסכונות</t>
  </si>
  <si>
    <t>סוג</t>
  </si>
  <si>
    <t>סך הכל</t>
  </si>
  <si>
    <t>סך הכל מזומנים זמינים:</t>
  </si>
  <si>
    <t>תיאור</t>
  </si>
  <si>
    <t>שכר</t>
  </si>
  <si>
    <t>עמלות/בונוס</t>
  </si>
  <si>
    <t>אחר 1</t>
  </si>
  <si>
    <t>אחר 2</t>
  </si>
  <si>
    <t>אחר 3</t>
  </si>
  <si>
    <t>אחר 4</t>
  </si>
  <si>
    <t>ביטוח רפואי</t>
  </si>
  <si>
    <t>מס הכנסה</t>
  </si>
  <si>
    <t>מס/עמלות רכב</t>
  </si>
  <si>
    <t>תשלומי רכב</t>
  </si>
  <si>
    <t>משכנתה/שכ"ד</t>
  </si>
  <si>
    <t>ביטוח</t>
  </si>
  <si>
    <t>חשמל</t>
  </si>
  <si>
    <t>גז</t>
  </si>
  <si>
    <t>מים</t>
  </si>
  <si>
    <t>ביוב</t>
  </si>
  <si>
    <t>אשפה</t>
  </si>
  <si>
    <t>טלפון</t>
  </si>
  <si>
    <t>אינטרנט</t>
  </si>
  <si>
    <t>מזון</t>
  </si>
  <si>
    <t>בגדים</t>
  </si>
  <si>
    <t>טיפולים רפואיים/תרופות/טיפולי שיניים</t>
  </si>
  <si>
    <t>אוטובוס</t>
  </si>
  <si>
    <t>ארוחות מחוץ לבית</t>
  </si>
  <si>
    <t>מתנות</t>
  </si>
  <si>
    <t>נסיעות</t>
  </si>
  <si>
    <t>בידור</t>
  </si>
  <si>
    <t>בריאות וטיפוח</t>
  </si>
  <si>
    <t>קניות</t>
  </si>
  <si>
    <t>צדקה</t>
  </si>
  <si>
    <t>מועדון/חברויות</t>
  </si>
  <si>
    <t>שיפוצים בבית</t>
  </si>
  <si>
    <t>עתודות מזומנים</t>
  </si>
  <si>
    <t>401(k)/Etc</t>
  </si>
  <si>
    <t>חשבון חסכונות</t>
  </si>
  <si>
    <t>חודשי</t>
  </si>
  <si>
    <t>יומי</t>
  </si>
  <si>
    <t xml:space="preserve">שנתי </t>
  </si>
  <si>
    <t>הערה: אם ברצונך להוסיף פריטים יומיים לטבלה, בצע הערכה של הסכום/הערך החודשי שלהם והוסף ערך זה בעמודה של החודש המתאים.</t>
  </si>
  <si>
    <t>שנתי</t>
  </si>
  <si>
    <t>סך הכל תזרים מזומנים חודשי:</t>
  </si>
  <si>
    <t>ינו</t>
  </si>
  <si>
    <t>פבר</t>
  </si>
  <si>
    <t xml:space="preserve">הערה: עבור פריטים יומיים, בצע הערכה של הסכום/הערך החודשי והוסף ערך זה בעמודה של החודש המתאים.
</t>
  </si>
  <si>
    <t>מרץ</t>
  </si>
  <si>
    <t>אפר</t>
  </si>
  <si>
    <t>מאי</t>
  </si>
  <si>
    <t>יונ</t>
  </si>
  <si>
    <t>יול</t>
  </si>
  <si>
    <t>אוג</t>
  </si>
  <si>
    <t>ספט</t>
  </si>
  <si>
    <t>אוק</t>
  </si>
  <si>
    <t>נוב</t>
  </si>
  <si>
    <t>דצמ</t>
  </si>
  <si>
    <t>סיכום הכנסות</t>
  </si>
  <si>
    <t>סכום כולל שנתי:</t>
  </si>
  <si>
    <t>סכום כולל חודשי:</t>
  </si>
  <si>
    <t>תזרים מזומנים כולל עד כה:</t>
  </si>
  <si>
    <t>סיכום הוצאות</t>
  </si>
  <si>
    <t>סיכום הוצאות לפי שיקול דעת</t>
  </si>
  <si>
    <t>סיכום חסכונות</t>
  </si>
  <si>
    <t xml:space="preserve">שנתי  </t>
  </si>
  <si>
    <t xml:space="preserve">חודשי </t>
  </si>
  <si>
    <t>מים/ביוב</t>
  </si>
  <si>
    <t>קרן פנסיה</t>
  </si>
  <si>
    <t>חסכונות/השקעות</t>
  </si>
  <si>
    <t>Row Labels</t>
  </si>
  <si>
    <t>Sum of Annual</t>
  </si>
  <si>
    <t>Annual Income</t>
  </si>
  <si>
    <t>סה"כ</t>
  </si>
  <si>
    <t xml:space="preserve">  סה"כ</t>
  </si>
  <si>
    <t>זהו אומדן שנתי. השתמש בגיליון עבודה זה אם ברצונך להציג את הסכומים השנתיים עם הערכים החודשיים המשוערים. השתמש בגיליונות עבודה של הכנסות, הוצאות, הוצאות לפי שיקול דעת וחסכונות כדי להזין פריטים.</t>
  </si>
  <si>
    <t>זהו אומדן שנתי. השתמש בגליון עבודה זה אם ברצונך להציג את הסכומים השנתיים עם הערכים החודשיים המשוערים
אם ברצונך להוסיף פריטים יומיים לטבלאות, בצע הערכה של הסכום/הערך השנתי שלהם והוסף ערך זה בעמודה 'שנתי'.</t>
  </si>
  <si>
    <t>זהו אומדן שנתי. השתמש בגיליון עבודה זה אם ברצונך להציג את הסכומים השנתיים עם הערכים החודשיים המשוערים.
אם ברצונך להוסיף פריטים יומיים לטבלאות, בצע הערכה של הסכום/הערך השנתי שלהם והוסף ערך זה בעמודה 'שנתי'.</t>
  </si>
  <si>
    <t>הזן סכום משוער של תזרים מזומנים יומי ובחן את הסכומים הכוללים החודשיים והשנתיים המשוערים. השתמש בגיליון עבודה זה כדי להבין כיצד ייראו הרגלי ההוצאות היומיים שלך לאורך חודש או שנה.</t>
  </si>
  <si>
    <t>בלתמי"ם</t>
  </si>
  <si>
    <t>בלתמ"ים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</si>
</sst>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7" formatCode="&quot;₪&quot;\ #,##0.00;&quot;₪&quot;\ \-#,##0.00"/>
    <numFmt numFmtId="41" formatCode="_ * #,##0_ ;_ * \-#,##0_ ;_ * &quot;-&quot;_ ;_ @_ "/>
    <numFmt numFmtId="164" formatCode="&quot;$&quot;#,##0_);\(&quot;$&quot;#,##0\)"/>
    <numFmt numFmtId="165" formatCode="_(* #,##0.00_);_(* \(#,##0.00\);_(* &quot;-&quot;??_);_(@_)"/>
    <numFmt numFmtId="166" formatCode="_ &quot;₹&quot;\ * #,##0_ ;_ &quot;₹&quot;\ * \-#,##0_ ;_ &quot;₹&quot;\ * &quot;-&quot;_ ;_ @_ "/>
    <numFmt numFmtId="167" formatCode="_ &quot;₹&quot;\ * #,##0.00_ ;_ &quot;₹&quot;\ * \-#,##0.00_ ;_ &quot;₹&quot;\ * &quot;-&quot;??_ ;_ @_ "/>
    <numFmt numFmtId="168" formatCode="&quot;$&quot;#,##0.00"/>
    <numFmt numFmtId="169" formatCode="_)@"/>
    <numFmt numFmtId="170" formatCode="&quot;$&quot;#,##0"/>
    <numFmt numFmtId="171" formatCode="&quot;₪&quot;\ #,##0.00"/>
  </numFmts>
  <fonts count="61" x14ac:knownFonts="1">
    <font>
      <sz val="11"/>
      <name val="Tahoma"/>
      <family val="2"/>
    </font>
    <font>
      <b/>
      <sz val="12"/>
      <color theme="3" tint="0.89996032593768116"/>
      <name val="Lucida Sans"/>
      <family val="2"/>
      <scheme val="minor"/>
    </font>
    <font>
      <b/>
      <sz val="12"/>
      <color theme="3" tint="0.89992980742820516"/>
      <name val="Lucida Sans"/>
      <family val="2"/>
      <scheme val="minor"/>
    </font>
    <font>
      <sz val="12"/>
      <color theme="3" tint="0.24994659260841701"/>
      <name val="Tahoma"/>
      <family val="2"/>
    </font>
    <font>
      <b/>
      <sz val="16"/>
      <color theme="3" tint="0.89992980742820516"/>
      <name val="Tahoma"/>
      <family val="2"/>
    </font>
    <font>
      <sz val="36"/>
      <color theme="3" tint="0.24994659260841701"/>
      <name val="Tahoma"/>
      <family val="2"/>
    </font>
    <font>
      <sz val="11"/>
      <name val="Tahoma"/>
      <family val="2"/>
    </font>
    <font>
      <b/>
      <sz val="11"/>
      <color theme="1"/>
      <name val="Tahoma"/>
      <family val="2"/>
    </font>
    <font>
      <sz val="11"/>
      <color rgb="FF9C0006"/>
      <name val="Tahoma"/>
      <family val="2"/>
    </font>
    <font>
      <sz val="11"/>
      <color rgb="FFFF0000"/>
      <name val="Tahoma"/>
      <family val="2"/>
    </font>
    <font>
      <b/>
      <sz val="11"/>
      <color rgb="FF3F3F3F"/>
      <name val="Tahoma"/>
      <family val="2"/>
    </font>
    <font>
      <b/>
      <sz val="11"/>
      <color theme="3" tint="0.24994659260841701"/>
      <name val="Tahoma"/>
      <family val="2"/>
    </font>
    <font>
      <b/>
      <sz val="14"/>
      <color theme="3" tint="0.24994659260841701"/>
      <name val="Tahoma"/>
      <family val="2"/>
    </font>
    <font>
      <b/>
      <sz val="24"/>
      <color theme="5" tint="-0.24994659260841701"/>
      <name val="Tahoma"/>
      <family val="2"/>
    </font>
    <font>
      <sz val="11"/>
      <color rgb="FFFA7D00"/>
      <name val="Tahoma"/>
      <family val="2"/>
    </font>
    <font>
      <sz val="11"/>
      <color rgb="FF3F3F76"/>
      <name val="Tahoma"/>
      <family val="2"/>
    </font>
    <font>
      <b/>
      <sz val="11"/>
      <color rgb="FFFA7D00"/>
      <name val="Tahoma"/>
      <family val="2"/>
    </font>
    <font>
      <b/>
      <sz val="11"/>
      <color theme="3" tint="0.89996032593768116"/>
      <name val="Tahoma"/>
      <family val="2"/>
    </font>
    <font>
      <sz val="36"/>
      <name val="Tahoma"/>
      <family val="2"/>
    </font>
    <font>
      <sz val="11"/>
      <color theme="1" tint="0.34998626667073579"/>
      <name val="Tahoma"/>
      <family val="2"/>
    </font>
    <font>
      <sz val="16"/>
      <name val="Tahoma"/>
      <family val="2"/>
    </font>
    <font>
      <sz val="11"/>
      <color theme="1" tint="0.249977111117893"/>
      <name val="Tahoma"/>
      <family val="2"/>
    </font>
    <font>
      <sz val="16"/>
      <color theme="3" tint="0.89996032593768116"/>
      <name val="Tahoma"/>
      <family val="2"/>
    </font>
    <font>
      <sz val="16"/>
      <color theme="1" tint="0.14999847407452621"/>
      <name val="Tahoma"/>
      <family val="2"/>
    </font>
    <font>
      <b/>
      <sz val="18"/>
      <color theme="5" tint="-0.24994659260841701"/>
      <name val="Tahoma"/>
      <family val="2"/>
    </font>
    <font>
      <b/>
      <sz val="16"/>
      <color rgb="FF57574D"/>
      <name val="Tahoma"/>
      <family val="2"/>
    </font>
    <font>
      <sz val="11"/>
      <color theme="3" tint="0.249977111117893"/>
      <name val="Tahoma"/>
      <family val="2"/>
    </font>
    <font>
      <sz val="16"/>
      <color theme="1" tint="0.249977111117893"/>
      <name val="Tahoma"/>
      <family val="2"/>
    </font>
    <font>
      <sz val="14"/>
      <color theme="1" tint="0.249977111117893"/>
      <name val="Tahoma"/>
      <family val="2"/>
    </font>
    <font>
      <sz val="10"/>
      <color theme="1" tint="0.249977111117893"/>
      <name val="Tahoma"/>
      <family val="2"/>
    </font>
    <font>
      <b/>
      <sz val="8"/>
      <color theme="3" tint="0.89996032593768116"/>
      <name val="Tahoma"/>
      <family val="2"/>
    </font>
    <font>
      <sz val="12"/>
      <color theme="1" tint="0.249977111117893"/>
      <name val="Tahoma"/>
      <family val="2"/>
    </font>
    <font>
      <b/>
      <sz val="14"/>
      <color rgb="FF57574D"/>
      <name val="Tahoma"/>
      <family val="2"/>
    </font>
    <font>
      <b/>
      <sz val="20"/>
      <color theme="5" tint="-0.24994659260841701"/>
      <name val="Tahoma"/>
      <family val="2"/>
    </font>
    <font>
      <i/>
      <sz val="11"/>
      <color theme="1" tint="0.34998626667073579"/>
      <name val="Tahoma"/>
      <family val="2"/>
    </font>
    <font>
      <sz val="11"/>
      <color rgb="FF006100"/>
      <name val="Tahoma"/>
      <family val="2"/>
    </font>
    <font>
      <sz val="11"/>
      <color rgb="FF9C5700"/>
      <name val="Tahoma"/>
      <family val="2"/>
    </font>
    <font>
      <b/>
      <sz val="11"/>
      <color theme="0"/>
      <name val="Tahoma"/>
      <family val="2"/>
    </font>
    <font>
      <sz val="16"/>
      <color theme="3" tint="0.89996032593768116"/>
      <name val="Heebo"/>
    </font>
    <font>
      <sz val="36"/>
      <color theme="1" tint="0.14999847407452621"/>
      <name val="Heebo"/>
    </font>
    <font>
      <sz val="36"/>
      <color theme="3" tint="0.24994659260841701"/>
      <name val="Heebo"/>
    </font>
    <font>
      <sz val="36"/>
      <name val="Heebo"/>
    </font>
    <font>
      <sz val="11"/>
      <color theme="1" tint="0.34998626667073579"/>
      <name val="Heebo"/>
    </font>
    <font>
      <sz val="11"/>
      <name val="Heebo"/>
    </font>
    <font>
      <sz val="16"/>
      <color theme="0"/>
      <name val="Heebo"/>
    </font>
    <font>
      <sz val="16"/>
      <name val="Heebo"/>
    </font>
    <font>
      <sz val="11"/>
      <color theme="1" tint="0.249977111117893"/>
      <name val="Heebo"/>
    </font>
    <font>
      <b/>
      <sz val="16"/>
      <color theme="0"/>
      <name val="Heebo"/>
    </font>
    <font>
      <b/>
      <sz val="18"/>
      <color theme="5" tint="-0.24994659260841701"/>
      <name val="Heebo"/>
    </font>
    <font>
      <sz val="16"/>
      <color theme="1" tint="0.14999847407452621"/>
      <name val="Heebo"/>
    </font>
    <font>
      <sz val="16"/>
      <color theme="1" tint="0.249977111117893"/>
      <name val="Heebo"/>
    </font>
    <font>
      <b/>
      <sz val="12"/>
      <color theme="1" tint="0.249977111117893"/>
      <name val="Heebo"/>
    </font>
    <font>
      <sz val="14"/>
      <color theme="1" tint="0.249977111117893"/>
      <name val="Heebo"/>
    </font>
    <font>
      <sz val="10"/>
      <color theme="1" tint="0.249977111117893"/>
      <name val="Heebo"/>
    </font>
    <font>
      <sz val="16"/>
      <color rgb="FF57574D"/>
      <name val="Heebo"/>
    </font>
    <font>
      <b/>
      <sz val="24"/>
      <color theme="5" tint="-0.24994659260841701"/>
      <name val="Heebo"/>
    </font>
    <font>
      <b/>
      <sz val="16"/>
      <color theme="3" tint="0.24994659260841701"/>
      <name val="Heebo"/>
    </font>
    <font>
      <sz val="11"/>
      <color theme="3" tint="0.24994659260841701"/>
      <name val="Heebo"/>
    </font>
    <font>
      <sz val="11"/>
      <color theme="6" tint="0.79998168889431442"/>
      <name val="Heebo"/>
    </font>
    <font>
      <sz val="12"/>
      <color theme="1" tint="0.34998626667073579"/>
      <name val="Heebo"/>
    </font>
    <font>
      <sz val="13"/>
      <color theme="1" tint="0.34998626667073579"/>
      <name val="Heebo"/>
    </font>
  </fonts>
  <fills count="20">
    <fill>
      <patternFill patternType="none"/>
    </fill>
    <fill>
      <patternFill patternType="gray125"/>
    </fill>
    <fill>
      <patternFill patternType="solid">
        <fgColor theme="3" tint="0.24994659260841701"/>
        <bgColor indexed="64"/>
      </patternFill>
    </fill>
    <fill>
      <patternFill patternType="solid">
        <fgColor theme="3" tint="0.749961851863155"/>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CC"/>
      </patternFill>
    </fill>
    <fill>
      <patternFill patternType="solid">
        <fgColor theme="4" tint="-0.499984740745262"/>
        <bgColor indexed="64"/>
      </patternFill>
    </fill>
    <fill>
      <patternFill patternType="solid">
        <fgColor theme="5" tint="-0.249977111117893"/>
        <bgColor indexed="64"/>
      </patternFill>
    </fill>
    <fill>
      <patternFill patternType="solid">
        <fgColor theme="3" tint="0.749992370372631"/>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C6EFCE"/>
      </patternFill>
    </fill>
    <fill>
      <patternFill patternType="solid">
        <fgColor rgb="FFFFEB9C"/>
      </patternFill>
    </fill>
    <fill>
      <patternFill patternType="solid">
        <fgColor rgb="FFA5A5A5"/>
      </patternFill>
    </fill>
    <fill>
      <patternFill patternType="solid">
        <fgColor rgb="FFFFFF00"/>
        <bgColor indexed="64"/>
      </patternFill>
    </fill>
  </fills>
  <borders count="25">
    <border>
      <left/>
      <right/>
      <top/>
      <bottom/>
      <diagonal/>
    </border>
    <border>
      <left/>
      <right/>
      <top/>
      <bottom style="thin">
        <color theme="3" tint="0.24994659260841701"/>
      </bottom>
      <diagonal/>
    </border>
    <border>
      <left/>
      <right/>
      <top/>
      <bottom style="medium">
        <color theme="3" tint="0.2499465926084170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dashed">
        <color theme="3" tint="0.24994659260841701"/>
      </bottom>
      <diagonal/>
    </border>
    <border>
      <left/>
      <right/>
      <top style="thin">
        <color theme="4" tint="-0.499984740745262"/>
      </top>
      <bottom style="double">
        <color theme="4" tint="-0.499984740745262"/>
      </bottom>
      <diagonal/>
    </border>
    <border>
      <left/>
      <right/>
      <top style="dashed">
        <color theme="3" tint="0.24994659260841701"/>
      </top>
      <bottom/>
      <diagonal/>
    </border>
    <border>
      <left style="thin">
        <color auto="1"/>
      </left>
      <right style="thin">
        <color auto="1"/>
      </right>
      <top/>
      <bottom/>
      <diagonal/>
    </border>
    <border>
      <left/>
      <right/>
      <top style="thin">
        <color theme="3" tint="0.24994659260841701"/>
      </top>
      <bottom/>
      <diagonal/>
    </border>
    <border>
      <left/>
      <right/>
      <top style="thin">
        <color theme="3" tint="0.24994659260841701"/>
      </top>
      <bottom style="thin">
        <color theme="3" tint="0.24994659260841701"/>
      </bottom>
      <diagonal/>
    </border>
    <border>
      <left style="thin">
        <color theme="3" tint="0.24994659260841701"/>
      </left>
      <right/>
      <top style="thin">
        <color theme="3" tint="0.24994659260841701"/>
      </top>
      <bottom style="thin">
        <color theme="3" tint="0.24994659260841701"/>
      </bottom>
      <diagonal/>
    </border>
    <border>
      <left/>
      <right/>
      <top style="dashed">
        <color theme="3" tint="0.24994659260841701"/>
      </top>
      <bottom style="dashed">
        <color theme="3"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6">
    <xf numFmtId="0" fontId="0" fillId="5" borderId="0">
      <alignment vertical="center" wrapText="1" readingOrder="2"/>
    </xf>
    <xf numFmtId="0" fontId="4" fillId="2" borderId="0" applyNumberFormat="0" applyProtection="0">
      <alignment vertical="center"/>
    </xf>
    <xf numFmtId="0" fontId="13" fillId="2" borderId="0" applyNumberFormat="0" applyFill="0" applyProtection="0">
      <alignment horizontal="left" vertical="center" readingOrder="2"/>
    </xf>
    <xf numFmtId="0" fontId="12" fillId="0" borderId="1" applyNumberFormat="0" applyFill="0" applyProtection="0">
      <alignment readingOrder="2"/>
    </xf>
    <xf numFmtId="0" fontId="11" fillId="0" borderId="4" applyNumberFormat="0" applyFill="0" applyProtection="0">
      <alignment vertical="center" readingOrder="2"/>
    </xf>
    <xf numFmtId="0" fontId="3" fillId="8" borderId="2" applyNumberFormat="0" applyProtection="0">
      <alignment horizontal="left"/>
    </xf>
    <xf numFmtId="0" fontId="5" fillId="5" borderId="0" applyNumberFormat="0" applyBorder="0" applyAlignment="0" applyProtection="0">
      <alignment readingOrder="2"/>
    </xf>
    <xf numFmtId="165" fontId="6" fillId="0" borderId="0" applyFill="0" applyBorder="0" applyAlignment="0" applyProtection="0"/>
    <xf numFmtId="41" fontId="6" fillId="0" borderId="0" applyFill="0" applyBorder="0" applyAlignment="0" applyProtection="0"/>
    <xf numFmtId="167" fontId="6" fillId="0" borderId="0" applyFill="0" applyBorder="0" applyAlignment="0" applyProtection="0"/>
    <xf numFmtId="166" fontId="6" fillId="0" borderId="0" applyFill="0" applyBorder="0" applyAlignment="0" applyProtection="0"/>
    <xf numFmtId="9" fontId="6" fillId="0" borderId="0" applyFill="0" applyBorder="0" applyAlignment="0" applyProtection="0"/>
    <xf numFmtId="0" fontId="6" fillId="9" borderId="3" applyNumberFormat="0" applyAlignment="0" applyProtection="0"/>
    <xf numFmtId="0" fontId="34" fillId="0" borderId="0" applyNumberFormat="0" applyFill="0" applyBorder="0" applyAlignment="0" applyProtection="0"/>
    <xf numFmtId="0" fontId="7" fillId="0" borderId="5" applyNumberFormat="0" applyFill="0" applyAlignment="0" applyProtection="0"/>
    <xf numFmtId="0" fontId="1" fillId="2" borderId="7" applyNumberFormat="0" applyProtection="0">
      <alignment horizontal="center" vertical="center" wrapText="1"/>
    </xf>
    <xf numFmtId="0" fontId="2" fillId="2" borderId="7" applyNumberFormat="0" applyProtection="0">
      <alignment horizontal="center" vertical="center" wrapText="1"/>
    </xf>
    <xf numFmtId="0" fontId="8" fillId="13" borderId="0" applyNumberFormat="0" applyBorder="0" applyAlignment="0" applyProtection="0"/>
    <xf numFmtId="0" fontId="15" fillId="14" borderId="12" applyNumberFormat="0" applyAlignment="0" applyProtection="0"/>
    <xf numFmtId="0" fontId="10" fillId="15" borderId="13" applyNumberFormat="0" applyAlignment="0" applyProtection="0"/>
    <xf numFmtId="0" fontId="16" fillId="15" borderId="12" applyNumberFormat="0" applyAlignment="0" applyProtection="0"/>
    <xf numFmtId="0" fontId="14" fillId="0" borderId="14" applyNumberFormat="0" applyFill="0" applyAlignment="0" applyProtection="0"/>
    <xf numFmtId="0" fontId="9" fillId="0" borderId="0" applyNumberFormat="0" applyFill="0" applyBorder="0" applyAlignment="0" applyProtection="0"/>
    <xf numFmtId="0" fontId="35" fillId="16" borderId="0" applyNumberFormat="0" applyBorder="0" applyAlignment="0" applyProtection="0"/>
    <xf numFmtId="0" fontId="36" fillId="17" borderId="0" applyNumberFormat="0" applyBorder="0" applyAlignment="0" applyProtection="0"/>
    <xf numFmtId="0" fontId="37" fillId="18" borderId="15" applyNumberFormat="0" applyAlignment="0" applyProtection="0"/>
  </cellStyleXfs>
  <cellXfs count="135">
    <xf numFmtId="0" fontId="0" fillId="5" borderId="0" xfId="0">
      <alignment vertical="center" wrapText="1" readingOrder="2"/>
    </xf>
    <xf numFmtId="0" fontId="17" fillId="2" borderId="10" xfId="1" applyFont="1" applyBorder="1" applyAlignment="1">
      <alignment horizontal="right" vertical="center" readingOrder="2"/>
    </xf>
    <xf numFmtId="0" fontId="17" fillId="2" borderId="9" xfId="1" applyFont="1" applyBorder="1" applyAlignment="1">
      <alignment horizontal="right" vertical="center" readingOrder="2"/>
    </xf>
    <xf numFmtId="0" fontId="17" fillId="2" borderId="9" xfId="1" applyFont="1" applyBorder="1">
      <alignment vertical="center"/>
    </xf>
    <xf numFmtId="0" fontId="18" fillId="5" borderId="0" xfId="0" applyFont="1" applyAlignment="1">
      <alignment horizontal="right" vertical="center" wrapText="1" readingOrder="2"/>
    </xf>
    <xf numFmtId="0" fontId="18" fillId="5" borderId="0" xfId="0" applyFont="1">
      <alignment vertical="center" wrapText="1" readingOrder="2"/>
    </xf>
    <xf numFmtId="0" fontId="19" fillId="5" borderId="0" xfId="0" applyFont="1" applyAlignment="1">
      <alignment horizontal="right" vertical="center" wrapText="1" readingOrder="2"/>
    </xf>
    <xf numFmtId="0" fontId="19" fillId="5" borderId="0" xfId="0" applyFont="1">
      <alignment vertical="center" wrapText="1" readingOrder="2"/>
    </xf>
    <xf numFmtId="0" fontId="6" fillId="5" borderId="0" xfId="0" applyFont="1" applyAlignment="1">
      <alignment horizontal="right" vertical="center" wrapText="1" readingOrder="2"/>
    </xf>
    <xf numFmtId="0" fontId="6" fillId="5" borderId="0" xfId="0" applyFont="1">
      <alignment vertical="center" wrapText="1" readingOrder="2"/>
    </xf>
    <xf numFmtId="0" fontId="20" fillId="5" borderId="0" xfId="0" applyFont="1" applyAlignment="1">
      <alignment horizontal="right" vertical="center" wrapText="1" readingOrder="2"/>
    </xf>
    <xf numFmtId="0" fontId="20" fillId="5" borderId="0" xfId="0" applyFont="1">
      <alignment vertical="center" wrapText="1" readingOrder="2"/>
    </xf>
    <xf numFmtId="0" fontId="21" fillId="5" borderId="0" xfId="0" applyFont="1" applyAlignment="1">
      <alignment horizontal="right" vertical="center" wrapText="1" readingOrder="2"/>
    </xf>
    <xf numFmtId="0" fontId="21" fillId="5" borderId="0" xfId="0" applyFont="1">
      <alignment vertical="center" wrapText="1" readingOrder="2"/>
    </xf>
    <xf numFmtId="0" fontId="22" fillId="2" borderId="10" xfId="1" applyFont="1" applyBorder="1" applyAlignment="1">
      <alignment horizontal="right" vertical="center" readingOrder="2"/>
    </xf>
    <xf numFmtId="0" fontId="22" fillId="2" borderId="9" xfId="1" applyFont="1" applyBorder="1" applyAlignment="1">
      <alignment horizontal="right" vertical="center" readingOrder="2"/>
    </xf>
    <xf numFmtId="0" fontId="22" fillId="2" borderId="9" xfId="1" applyFont="1" applyBorder="1">
      <alignment vertical="center"/>
    </xf>
    <xf numFmtId="0" fontId="23" fillId="5" borderId="0" xfId="0" applyFont="1" applyAlignment="1">
      <alignment horizontal="left" vertical="center" indent="2" readingOrder="2"/>
    </xf>
    <xf numFmtId="0" fontId="25" fillId="5" borderId="0" xfId="0" applyFont="1" applyAlignment="1">
      <alignment horizontal="right" vertical="center" wrapText="1" readingOrder="2"/>
    </xf>
    <xf numFmtId="168" fontId="13" fillId="5" borderId="0" xfId="2" applyNumberFormat="1" applyFill="1" applyAlignment="1">
      <alignment horizontal="right" vertical="center" readingOrder="2"/>
    </xf>
    <xf numFmtId="0" fontId="26" fillId="5" borderId="0" xfId="0" applyFont="1" applyAlignment="1">
      <alignment horizontal="right" vertical="center" readingOrder="2"/>
    </xf>
    <xf numFmtId="0" fontId="26" fillId="5" borderId="0" xfId="0" applyFont="1" applyAlignment="1">
      <alignment vertical="center"/>
    </xf>
    <xf numFmtId="0" fontId="21" fillId="5" borderId="0" xfId="0" applyFont="1" applyAlignment="1">
      <alignment horizontal="left" vertical="center" wrapText="1"/>
    </xf>
    <xf numFmtId="0" fontId="21" fillId="5" borderId="0" xfId="0" applyFont="1" applyAlignment="1">
      <alignment vertical="center" wrapText="1"/>
    </xf>
    <xf numFmtId="0" fontId="29" fillId="5" borderId="0" xfId="0" applyFont="1" applyAlignment="1">
      <alignment horizontal="right" vertical="center" wrapText="1" readingOrder="2"/>
    </xf>
    <xf numFmtId="0" fontId="29" fillId="5" borderId="0" xfId="0" applyFont="1">
      <alignment vertical="center" wrapText="1" readingOrder="2"/>
    </xf>
    <xf numFmtId="0" fontId="30" fillId="2" borderId="10" xfId="1" applyFont="1" applyBorder="1" applyAlignment="1">
      <alignment horizontal="right" vertical="center" readingOrder="2"/>
    </xf>
    <xf numFmtId="0" fontId="30" fillId="2" borderId="9" xfId="1" applyFont="1" applyBorder="1" applyAlignment="1">
      <alignment horizontal="right" vertical="center" readingOrder="2"/>
    </xf>
    <xf numFmtId="0" fontId="30" fillId="2" borderId="9" xfId="1" applyFont="1" applyBorder="1">
      <alignment vertical="center"/>
    </xf>
    <xf numFmtId="0" fontId="23" fillId="5" borderId="0" xfId="0" applyFont="1" applyAlignment="1">
      <alignment horizontal="left" vertical="center" indent="1" readingOrder="2"/>
    </xf>
    <xf numFmtId="0" fontId="26" fillId="5" borderId="0" xfId="0" applyFont="1" applyAlignment="1">
      <alignment horizontal="right" vertical="center" wrapText="1" readingOrder="2"/>
    </xf>
    <xf numFmtId="0" fontId="26" fillId="5" borderId="0" xfId="0" applyFont="1" applyAlignment="1">
      <alignment horizontal="right" vertical="top" wrapText="1" indent="1" readingOrder="2"/>
    </xf>
    <xf numFmtId="0" fontId="28" fillId="5" borderId="0" xfId="0" applyFont="1" applyAlignment="1">
      <alignment horizontal="right" vertical="center" wrapText="1" readingOrder="2"/>
    </xf>
    <xf numFmtId="0" fontId="28" fillId="5" borderId="0" xfId="0" applyFont="1" applyAlignment="1">
      <alignment vertical="center" wrapText="1"/>
    </xf>
    <xf numFmtId="0" fontId="21" fillId="5" borderId="0" xfId="0" applyFont="1" applyAlignment="1">
      <alignment horizontal="center"/>
    </xf>
    <xf numFmtId="0" fontId="4" fillId="2" borderId="10" xfId="1" applyBorder="1" applyAlignment="1">
      <alignment horizontal="right" vertical="center" readingOrder="2"/>
    </xf>
    <xf numFmtId="0" fontId="4" fillId="2" borderId="9" xfId="1" applyBorder="1" applyAlignment="1">
      <alignment horizontal="right" vertical="center" readingOrder="2"/>
    </xf>
    <xf numFmtId="0" fontId="4" fillId="2" borderId="9" xfId="1" applyBorder="1">
      <alignment vertical="center"/>
    </xf>
    <xf numFmtId="168" fontId="13" fillId="5" borderId="0" xfId="2" applyNumberFormat="1" applyFill="1" applyAlignment="1">
      <alignment horizontal="center" vertical="center" readingOrder="2"/>
    </xf>
    <xf numFmtId="0" fontId="26" fillId="5" borderId="0" xfId="0" applyFont="1" applyAlignment="1">
      <alignment vertical="center" wrapText="1"/>
    </xf>
    <xf numFmtId="168" fontId="13" fillId="5" borderId="0" xfId="2" applyNumberFormat="1" applyFill="1" applyAlignment="1">
      <alignment horizontal="center" vertical="center"/>
    </xf>
    <xf numFmtId="0" fontId="27" fillId="5" borderId="0" xfId="0" applyFont="1" applyAlignment="1">
      <alignment horizontal="right" vertical="center" wrapText="1" readingOrder="2"/>
    </xf>
    <xf numFmtId="0" fontId="27" fillId="5" borderId="0" xfId="0" applyFont="1" applyAlignment="1">
      <alignment vertical="center" wrapText="1"/>
    </xf>
    <xf numFmtId="0" fontId="31" fillId="5" borderId="0" xfId="0" applyFont="1" applyAlignment="1">
      <alignment horizontal="right" vertical="center" wrapText="1" readingOrder="2"/>
    </xf>
    <xf numFmtId="0" fontId="31" fillId="5" borderId="0" xfId="0" applyFont="1" applyAlignment="1">
      <alignment vertical="center" wrapText="1"/>
    </xf>
    <xf numFmtId="0" fontId="21" fillId="5" borderId="0" xfId="0" applyFont="1" applyAlignment="1">
      <alignment vertical="top" wrapText="1"/>
    </xf>
    <xf numFmtId="0" fontId="32" fillId="5" borderId="0" xfId="0" applyFont="1" applyAlignment="1">
      <alignment horizontal="right" vertical="center" wrapText="1" indent="1" readingOrder="2"/>
    </xf>
    <xf numFmtId="168" fontId="33" fillId="5" borderId="0" xfId="2" applyNumberFormat="1" applyFont="1" applyFill="1" applyAlignment="1">
      <alignment horizontal="center" vertical="center" readingOrder="2"/>
    </xf>
    <xf numFmtId="0" fontId="26" fillId="5" borderId="0" xfId="0" applyFont="1" applyAlignment="1">
      <alignment horizontal="right" vertical="center" wrapText="1" indent="1" readingOrder="2"/>
    </xf>
    <xf numFmtId="0" fontId="20" fillId="5" borderId="0" xfId="0" applyFont="1" applyAlignment="1">
      <alignment horizontal="right" vertical="center" wrapText="1" indent="1" readingOrder="2"/>
    </xf>
    <xf numFmtId="0" fontId="20" fillId="5" borderId="0" xfId="0" applyFont="1" applyAlignment="1">
      <alignment horizontal="left" vertical="center" wrapText="1" indent="1"/>
    </xf>
    <xf numFmtId="7" fontId="21" fillId="5" borderId="0" xfId="0" applyNumberFormat="1" applyFont="1">
      <alignment vertical="center" wrapText="1" readingOrder="2"/>
    </xf>
    <xf numFmtId="0" fontId="6" fillId="5" borderId="0" xfId="0" pivotButton="1" applyFont="1">
      <alignment vertical="center" wrapText="1" readingOrder="2"/>
    </xf>
    <xf numFmtId="0" fontId="38" fillId="2" borderId="9" xfId="1" applyFont="1" applyBorder="1" applyAlignment="1">
      <alignment horizontal="right" vertical="center" readingOrder="2"/>
    </xf>
    <xf numFmtId="0" fontId="38" fillId="2" borderId="9" xfId="1" applyFont="1" applyBorder="1">
      <alignment vertical="center"/>
    </xf>
    <xf numFmtId="0" fontId="38" fillId="2" borderId="10" xfId="1" applyFont="1" applyBorder="1" applyAlignment="1">
      <alignment horizontal="right" vertical="center" readingOrder="2"/>
    </xf>
    <xf numFmtId="0" fontId="40" fillId="5" borderId="0" xfId="6" applyFont="1" applyBorder="1" applyAlignment="1">
      <alignment horizontal="right" readingOrder="2"/>
    </xf>
    <xf numFmtId="0" fontId="41" fillId="5" borderId="0" xfId="0" applyFont="1" applyAlignment="1">
      <alignment horizontal="right" vertical="center" wrapText="1" readingOrder="2"/>
    </xf>
    <xf numFmtId="0" fontId="42" fillId="5" borderId="0" xfId="0" applyFont="1" applyAlignment="1">
      <alignment horizontal="right" vertical="center" wrapText="1" readingOrder="2"/>
    </xf>
    <xf numFmtId="0" fontId="43" fillId="5" borderId="0" xfId="0" applyFont="1" applyAlignment="1">
      <alignment horizontal="right" vertical="center" wrapText="1" readingOrder="2"/>
    </xf>
    <xf numFmtId="0" fontId="44" fillId="2" borderId="0" xfId="0" applyFont="1" applyFill="1" applyAlignment="1">
      <alignment horizontal="right" vertical="center" indent="1" readingOrder="2"/>
    </xf>
    <xf numFmtId="0" fontId="45" fillId="5" borderId="0" xfId="0" applyFont="1" applyAlignment="1">
      <alignment horizontal="right" vertical="center" wrapText="1" readingOrder="2"/>
    </xf>
    <xf numFmtId="0" fontId="44" fillId="11" borderId="0" xfId="0" applyFont="1" applyFill="1" applyAlignment="1">
      <alignment horizontal="right" vertical="center" indent="1" readingOrder="2"/>
    </xf>
    <xf numFmtId="0" fontId="44" fillId="10" borderId="0" xfId="0" applyFont="1" applyFill="1" applyAlignment="1">
      <alignment horizontal="right" vertical="center" indent="1" readingOrder="2"/>
    </xf>
    <xf numFmtId="0" fontId="43" fillId="12" borderId="0" xfId="0" applyFont="1" applyFill="1" applyAlignment="1">
      <alignment horizontal="right" vertical="center" wrapText="1" readingOrder="2"/>
    </xf>
    <xf numFmtId="0" fontId="43" fillId="7" borderId="0" xfId="0" applyFont="1" applyFill="1" applyAlignment="1">
      <alignment horizontal="right" vertical="center" wrapText="1" readingOrder="2"/>
    </xf>
    <xf numFmtId="0" fontId="43" fillId="6" borderId="0" xfId="0" applyFont="1" applyFill="1" applyAlignment="1">
      <alignment horizontal="right" vertical="center" wrapText="1" readingOrder="2"/>
    </xf>
    <xf numFmtId="0" fontId="46" fillId="3" borderId="0" xfId="0" applyFont="1" applyFill="1" applyAlignment="1">
      <alignment horizontal="right" vertical="top" wrapText="1" indent="1" readingOrder="2"/>
    </xf>
    <xf numFmtId="0" fontId="46" fillId="5" borderId="0" xfId="0" applyFont="1" applyAlignment="1">
      <alignment horizontal="right" vertical="center" wrapText="1" readingOrder="2"/>
    </xf>
    <xf numFmtId="0" fontId="46" fillId="7" borderId="0" xfId="0" applyFont="1" applyFill="1" applyAlignment="1">
      <alignment horizontal="right" vertical="top" wrapText="1" indent="1" readingOrder="2"/>
    </xf>
    <xf numFmtId="0" fontId="46" fillId="6" borderId="0" xfId="0" applyFont="1" applyFill="1" applyAlignment="1">
      <alignment horizontal="right" vertical="top" wrapText="1" indent="1" readingOrder="2"/>
    </xf>
    <xf numFmtId="0" fontId="43" fillId="5" borderId="0" xfId="0" applyFont="1">
      <alignment vertical="center" wrapText="1" readingOrder="2"/>
    </xf>
    <xf numFmtId="0" fontId="47" fillId="10" borderId="0" xfId="0" applyFont="1" applyFill="1" applyAlignment="1">
      <alignment horizontal="right" vertical="center" indent="1" readingOrder="2"/>
    </xf>
    <xf numFmtId="0" fontId="47" fillId="11" borderId="0" xfId="0" applyFont="1" applyFill="1" applyAlignment="1">
      <alignment horizontal="right" vertical="center" indent="1" readingOrder="2"/>
    </xf>
    <xf numFmtId="0" fontId="49" fillId="5" borderId="0" xfId="0" applyFont="1" applyAlignment="1">
      <alignment horizontal="left" vertical="center" indent="2" readingOrder="2"/>
    </xf>
    <xf numFmtId="169" fontId="50" fillId="5" borderId="0" xfId="5" applyNumberFormat="1" applyFont="1" applyFill="1" applyBorder="1" applyAlignment="1">
      <alignment horizontal="right" vertical="center" readingOrder="2"/>
    </xf>
    <xf numFmtId="169" fontId="51" fillId="5" borderId="0" xfId="5" applyNumberFormat="1" applyFont="1" applyFill="1" applyBorder="1" applyAlignment="1">
      <alignment horizontal="right" vertical="center" readingOrder="2"/>
    </xf>
    <xf numFmtId="169" fontId="52" fillId="8" borderId="16" xfId="0" applyNumberFormat="1" applyFont="1" applyFill="1" applyBorder="1" applyAlignment="1">
      <alignment horizontal="center" vertical="center" readingOrder="2"/>
    </xf>
    <xf numFmtId="0" fontId="52" fillId="8" borderId="16" xfId="0" applyFont="1" applyFill="1" applyBorder="1" applyAlignment="1">
      <alignment horizontal="center" vertical="center" readingOrder="2"/>
    </xf>
    <xf numFmtId="169" fontId="46" fillId="8" borderId="16" xfId="0" applyNumberFormat="1" applyFont="1" applyFill="1" applyBorder="1" applyAlignment="1">
      <alignment horizontal="center" vertical="center" readingOrder="2"/>
    </xf>
    <xf numFmtId="7" fontId="46" fillId="8" borderId="16" xfId="0" applyNumberFormat="1" applyFont="1" applyFill="1" applyBorder="1" applyAlignment="1">
      <alignment horizontal="center" vertical="center" readingOrder="1"/>
    </xf>
    <xf numFmtId="0" fontId="53" fillId="5" borderId="16" xfId="0" applyFont="1" applyBorder="1" applyAlignment="1">
      <alignment horizontal="center" vertical="center" wrapText="1" readingOrder="2"/>
    </xf>
    <xf numFmtId="7" fontId="53" fillId="5" borderId="16" xfId="0" applyNumberFormat="1" applyFont="1" applyBorder="1" applyAlignment="1">
      <alignment horizontal="center" vertical="center" wrapText="1" readingOrder="1"/>
    </xf>
    <xf numFmtId="0" fontId="46" fillId="5" borderId="16" xfId="0" applyFont="1" applyBorder="1" applyAlignment="1">
      <alignment horizontal="center" vertical="center" wrapText="1" readingOrder="2"/>
    </xf>
    <xf numFmtId="169" fontId="52" fillId="5" borderId="16" xfId="3" applyNumberFormat="1" applyFont="1" applyFill="1" applyBorder="1" applyAlignment="1">
      <alignment horizontal="center" vertical="center" readingOrder="2"/>
    </xf>
    <xf numFmtId="0" fontId="52" fillId="5" borderId="16" xfId="0" applyFont="1" applyBorder="1" applyAlignment="1">
      <alignment horizontal="center" vertical="center" wrapText="1" readingOrder="2"/>
    </xf>
    <xf numFmtId="169" fontId="53" fillId="5" borderId="16" xfId="0" applyNumberFormat="1" applyFont="1" applyBorder="1" applyAlignment="1">
      <alignment horizontal="center" vertical="center" wrapText="1" readingOrder="2"/>
    </xf>
    <xf numFmtId="0" fontId="49" fillId="5" borderId="0" xfId="0" applyFont="1" applyAlignment="1">
      <alignment horizontal="left" vertical="center" indent="1" readingOrder="2"/>
    </xf>
    <xf numFmtId="0" fontId="49" fillId="5" borderId="0" xfId="0" applyFont="1" applyAlignment="1">
      <alignment horizontal="left" vertical="center" readingOrder="2"/>
    </xf>
    <xf numFmtId="0" fontId="42" fillId="5" borderId="8" xfId="0" applyFont="1" applyBorder="1" applyAlignment="1">
      <alignment horizontal="right" vertical="center" indent="4" readingOrder="2"/>
    </xf>
    <xf numFmtId="0" fontId="54" fillId="5" borderId="0" xfId="0" applyFont="1" applyAlignment="1">
      <alignment horizontal="left" vertical="center" wrapText="1" indent="2" readingOrder="2"/>
    </xf>
    <xf numFmtId="168" fontId="55" fillId="5" borderId="0" xfId="2" applyNumberFormat="1" applyFont="1" applyFill="1" applyAlignment="1">
      <alignment horizontal="center" vertical="center" readingOrder="2"/>
    </xf>
    <xf numFmtId="168" fontId="55" fillId="5" borderId="0" xfId="2" applyNumberFormat="1" applyFont="1" applyFill="1" applyAlignment="1">
      <alignment horizontal="center" vertical="center"/>
    </xf>
    <xf numFmtId="169" fontId="52" fillId="5" borderId="17" xfId="0" applyNumberFormat="1" applyFont="1" applyBorder="1" applyAlignment="1">
      <alignment horizontal="center" vertical="center" readingOrder="2"/>
    </xf>
    <xf numFmtId="0" fontId="52" fillId="5" borderId="18" xfId="0" applyFont="1" applyBorder="1" applyAlignment="1">
      <alignment horizontal="center" vertical="center" readingOrder="2"/>
    </xf>
    <xf numFmtId="0" fontId="52" fillId="5" borderId="19" xfId="0" applyFont="1" applyBorder="1" applyAlignment="1">
      <alignment horizontal="center" vertical="center" readingOrder="2"/>
    </xf>
    <xf numFmtId="169" fontId="46" fillId="5" borderId="20" xfId="0" applyNumberFormat="1" applyFont="1" applyBorder="1" applyAlignment="1">
      <alignment horizontal="center" vertical="center" readingOrder="2"/>
    </xf>
    <xf numFmtId="7" fontId="46" fillId="5" borderId="16" xfId="0" applyNumberFormat="1" applyFont="1" applyBorder="1" applyAlignment="1">
      <alignment horizontal="center" vertical="center" readingOrder="1"/>
    </xf>
    <xf numFmtId="7" fontId="46" fillId="5" borderId="21" xfId="0" applyNumberFormat="1" applyFont="1" applyBorder="1" applyAlignment="1">
      <alignment horizontal="center" vertical="center" readingOrder="1"/>
    </xf>
    <xf numFmtId="171" fontId="52" fillId="5" borderId="18" xfId="0" applyNumberFormat="1" applyFont="1" applyBorder="1" applyAlignment="1">
      <alignment horizontal="center" vertical="center" readingOrder="2"/>
    </xf>
    <xf numFmtId="171" fontId="52" fillId="5" borderId="19" xfId="0" applyNumberFormat="1" applyFont="1" applyBorder="1" applyAlignment="1">
      <alignment horizontal="center" vertical="center" readingOrder="2"/>
    </xf>
    <xf numFmtId="0" fontId="45" fillId="5" borderId="0" xfId="0" applyFont="1" applyAlignment="1">
      <alignment horizontal="right" vertical="center" wrapText="1" indent="1" readingOrder="2"/>
    </xf>
    <xf numFmtId="0" fontId="57" fillId="4" borderId="4" xfId="4" applyNumberFormat="1" applyFont="1" applyFill="1" applyAlignment="1">
      <alignment horizontal="right" vertical="center" indent="1" readingOrder="2"/>
    </xf>
    <xf numFmtId="0" fontId="57" fillId="4" borderId="4" xfId="4" applyFont="1" applyFill="1" applyAlignment="1">
      <alignment horizontal="right" vertical="center" indent="1" readingOrder="2"/>
    </xf>
    <xf numFmtId="0" fontId="58" fillId="4" borderId="6" xfId="0" applyFont="1" applyFill="1" applyBorder="1" applyAlignment="1">
      <alignment horizontal="center" vertical="center" wrapText="1" readingOrder="2"/>
    </xf>
    <xf numFmtId="0" fontId="53" fillId="4" borderId="6" xfId="0" applyFont="1" applyFill="1" applyBorder="1" applyAlignment="1">
      <alignment horizontal="center" vertical="center" wrapText="1" readingOrder="2"/>
    </xf>
    <xf numFmtId="0" fontId="58" fillId="4" borderId="0" xfId="0" applyFont="1" applyFill="1" applyAlignment="1">
      <alignment horizontal="center" vertical="center" wrapText="1" readingOrder="2"/>
    </xf>
    <xf numFmtId="0" fontId="57" fillId="4" borderId="11" xfId="4" applyNumberFormat="1" applyFont="1" applyFill="1" applyBorder="1" applyAlignment="1">
      <alignment horizontal="right" vertical="center" indent="1" readingOrder="2"/>
    </xf>
    <xf numFmtId="0" fontId="57" fillId="4" borderId="11" xfId="4" applyFont="1" applyFill="1" applyBorder="1" applyAlignment="1">
      <alignment horizontal="right" vertical="center" readingOrder="2"/>
    </xf>
    <xf numFmtId="7" fontId="46" fillId="19" borderId="16" xfId="0" applyNumberFormat="1" applyFont="1" applyFill="1" applyBorder="1" applyAlignment="1">
      <alignment horizontal="center" vertical="center" wrapText="1" readingOrder="1"/>
    </xf>
    <xf numFmtId="169" fontId="46" fillId="19" borderId="16" xfId="0" applyNumberFormat="1" applyFont="1" applyFill="1" applyBorder="1" applyAlignment="1">
      <alignment horizontal="center" vertical="center" wrapText="1" readingOrder="2"/>
    </xf>
    <xf numFmtId="0" fontId="46" fillId="19" borderId="16" xfId="0" applyFont="1" applyFill="1" applyBorder="1" applyAlignment="1">
      <alignment horizontal="center" vertical="center" wrapText="1" readingOrder="2"/>
    </xf>
    <xf numFmtId="169" fontId="53" fillId="5" borderId="20" xfId="0" applyNumberFormat="1" applyFont="1" applyBorder="1" applyAlignment="1">
      <alignment horizontal="center" vertical="center" readingOrder="2"/>
    </xf>
    <xf numFmtId="7" fontId="53" fillId="5" borderId="21" xfId="0" applyNumberFormat="1" applyFont="1" applyBorder="1" applyAlignment="1">
      <alignment horizontal="center" vertical="center" wrapText="1" readingOrder="1"/>
    </xf>
    <xf numFmtId="0" fontId="46" fillId="5" borderId="22" xfId="0" applyFont="1" applyBorder="1" applyAlignment="1">
      <alignment horizontal="center" vertical="center" readingOrder="2"/>
    </xf>
    <xf numFmtId="0" fontId="46" fillId="5" borderId="23" xfId="0" applyFont="1" applyBorder="1" applyAlignment="1">
      <alignment horizontal="center" vertical="center" wrapText="1" readingOrder="2"/>
    </xf>
    <xf numFmtId="7" fontId="46" fillId="5" borderId="23" xfId="0" applyNumberFormat="1" applyFont="1" applyBorder="1" applyAlignment="1">
      <alignment horizontal="center" vertical="center" wrapText="1" readingOrder="1"/>
    </xf>
    <xf numFmtId="7" fontId="46" fillId="5" borderId="24" xfId="0" applyNumberFormat="1" applyFont="1" applyBorder="1" applyAlignment="1">
      <alignment horizontal="center" vertical="center" wrapText="1" readingOrder="1"/>
    </xf>
    <xf numFmtId="169" fontId="46" fillId="19" borderId="22" xfId="0" applyNumberFormat="1" applyFont="1" applyFill="1" applyBorder="1" applyAlignment="1">
      <alignment horizontal="center" vertical="center" readingOrder="2"/>
    </xf>
    <xf numFmtId="7" fontId="46" fillId="19" borderId="23" xfId="0" applyNumberFormat="1" applyFont="1" applyFill="1" applyBorder="1" applyAlignment="1">
      <alignment horizontal="center" vertical="center" readingOrder="1"/>
    </xf>
    <xf numFmtId="7" fontId="46" fillId="19" borderId="24" xfId="0" applyNumberFormat="1" applyFont="1" applyFill="1" applyBorder="1" applyAlignment="1">
      <alignment horizontal="center" vertical="center" readingOrder="1"/>
    </xf>
    <xf numFmtId="0" fontId="39" fillId="5" borderId="0" xfId="6" applyFont="1" applyBorder="1" applyAlignment="1">
      <alignment horizontal="right" readingOrder="2"/>
    </xf>
    <xf numFmtId="0" fontId="42" fillId="5" borderId="0" xfId="0" applyFont="1" applyAlignment="1">
      <alignment horizontal="right" vertical="center" wrapText="1" readingOrder="2"/>
    </xf>
    <xf numFmtId="171" fontId="48" fillId="5" borderId="0" xfId="2" applyNumberFormat="1" applyFont="1" applyFill="1" applyAlignment="1">
      <alignment horizontal="right" vertical="center" readingOrder="1"/>
    </xf>
    <xf numFmtId="0" fontId="59" fillId="5" borderId="8" xfId="0" applyFont="1" applyBorder="1" applyAlignment="1">
      <alignment horizontal="right" vertical="center" wrapText="1" readingOrder="2"/>
    </xf>
    <xf numFmtId="0" fontId="59" fillId="5" borderId="8" xfId="0" applyFont="1" applyBorder="1" applyAlignment="1">
      <alignment horizontal="right" vertical="center" readingOrder="2"/>
    </xf>
    <xf numFmtId="7" fontId="57" fillId="19" borderId="11" xfId="4" applyNumberFormat="1" applyFont="1" applyFill="1" applyBorder="1" applyAlignment="1">
      <alignment horizontal="center" vertical="center" readingOrder="1"/>
    </xf>
    <xf numFmtId="171" fontId="48" fillId="5" borderId="8" xfId="2" applyNumberFormat="1" applyFont="1" applyFill="1" applyBorder="1" applyAlignment="1">
      <alignment horizontal="right" vertical="center" indent="1" readingOrder="1"/>
    </xf>
    <xf numFmtId="0" fontId="42" fillId="5" borderId="8" xfId="0" applyFont="1" applyBorder="1" applyAlignment="1">
      <alignment horizontal="right" vertical="center" wrapText="1" readingOrder="2"/>
    </xf>
    <xf numFmtId="0" fontId="56" fillId="4" borderId="2" xfId="3" applyFont="1" applyFill="1" applyBorder="1" applyAlignment="1">
      <alignment horizontal="center" vertical="center" readingOrder="2"/>
    </xf>
    <xf numFmtId="7" fontId="57" fillId="4" borderId="4" xfId="4" applyNumberFormat="1" applyFont="1" applyFill="1" applyAlignment="1">
      <alignment horizontal="left" vertical="center" readingOrder="1"/>
    </xf>
    <xf numFmtId="171" fontId="24" fillId="5" borderId="0" xfId="2" applyNumberFormat="1" applyFont="1" applyFill="1" applyAlignment="1">
      <alignment horizontal="right" vertical="center" readingOrder="1"/>
    </xf>
    <xf numFmtId="0" fontId="60" fillId="5" borderId="8" xfId="0" applyFont="1" applyBorder="1" applyAlignment="1">
      <alignment horizontal="right" vertical="center" wrapText="1"/>
    </xf>
    <xf numFmtId="0" fontId="60" fillId="5" borderId="0" xfId="0" applyFont="1" applyAlignment="1">
      <alignment horizontal="right" vertical="center" wrapText="1"/>
    </xf>
    <xf numFmtId="0" fontId="60" fillId="5" borderId="8" xfId="0" applyFont="1" applyBorder="1" applyAlignment="1">
      <alignment horizontal="right" vertical="center" wrapText="1" readingOrder="2"/>
    </xf>
  </cellXfs>
  <cellStyles count="26">
    <cellStyle name="Comma" xfId="7" builtinId="3" customBuiltin="1"/>
    <cellStyle name="Currency" xfId="9" builtinId="4" customBuiltin="1"/>
    <cellStyle name="Normal" xfId="0" builtinId="0" customBuiltin="1"/>
    <cellStyle name="Percent" xfId="11" builtinId="5" customBuiltin="1"/>
    <cellStyle name="היפר-קישור" xfId="15" builtinId="8" customBuiltin="1"/>
    <cellStyle name="היפר-קישור שהופעל" xfId="16" builtinId="9" customBuiltin="1"/>
    <cellStyle name="הערה" xfId="12" builtinId="10" customBuiltin="1"/>
    <cellStyle name="חישוב" xfId="20" builtinId="22" customBuiltin="1"/>
    <cellStyle name="טוב" xfId="23" builtinId="26" customBuiltin="1"/>
    <cellStyle name="טקסט אזהרה" xfId="22" builtinId="11" customBuiltin="1"/>
    <cellStyle name="טקסט הסברי" xfId="13" builtinId="53" customBuiltin="1"/>
    <cellStyle name="כותרת" xfId="6" builtinId="15" customBuiltin="1"/>
    <cellStyle name="כותרת 1" xfId="1" builtinId="16" customBuiltin="1"/>
    <cellStyle name="כותרת 2" xfId="2" builtinId="17" customBuiltin="1"/>
    <cellStyle name="כותרת 3" xfId="3" builtinId="18" customBuiltin="1"/>
    <cellStyle name="כותרת 4" xfId="4" builtinId="19" customBuiltin="1"/>
    <cellStyle name="כותרת 5" xfId="5" xr:uid="{00000000-0005-0000-0000-00000A000000}"/>
    <cellStyle name="מטבע [0]" xfId="10" builtinId="7" customBuiltin="1"/>
    <cellStyle name="ניטראלי" xfId="24" builtinId="28" customBuiltin="1"/>
    <cellStyle name="סה&quot;כ" xfId="14" builtinId="25" customBuiltin="1"/>
    <cellStyle name="פלט" xfId="19" builtinId="21" customBuiltin="1"/>
    <cellStyle name="פסיק [0]" xfId="8" builtinId="6" customBuiltin="1"/>
    <cellStyle name="קלט" xfId="18" builtinId="20" customBuiltin="1"/>
    <cellStyle name="רע" xfId="17" builtinId="27" customBuiltin="1"/>
    <cellStyle name="תא מסומן" xfId="25" builtinId="23" customBuiltin="1"/>
    <cellStyle name="תא מקושר" xfId="21" builtinId="24" customBuiltin="1"/>
  </cellStyles>
  <dxfs count="133">
    <dxf>
      <fill>
        <patternFill>
          <bgColor theme="4" tint="0.79998168889431442"/>
        </patternFill>
      </fill>
    </dxf>
    <dxf>
      <fill>
        <patternFill>
          <bgColor theme="4" tint="0.59996337778862885"/>
        </patternFill>
      </fill>
    </dxf>
    <dxf>
      <fill>
        <patternFill>
          <bgColor theme="3" tint="0.749961851863155"/>
        </patternFill>
      </fill>
    </dxf>
    <dxf>
      <fill>
        <patternFill>
          <bgColor theme="3" tint="0.89996032593768116"/>
        </patternFill>
      </fill>
    </dxf>
    <dxf>
      <fill>
        <patternFill>
          <bgColor theme="5" tint="0.79998168889431442"/>
        </patternFill>
      </fill>
    </dxf>
    <dxf>
      <fill>
        <patternFill>
          <bgColor theme="5" tint="0.79998168889431442"/>
        </patternFill>
      </fill>
    </dxf>
    <dxf>
      <fill>
        <patternFill>
          <bgColor theme="2" tint="-0.24994659260841701"/>
        </patternFill>
      </fill>
    </dxf>
    <dxf>
      <fill>
        <patternFill>
          <bgColor theme="2" tint="-9.9948118533890809E-2"/>
        </patternFill>
      </fill>
    </dxf>
    <dxf>
      <fill>
        <patternFill>
          <bgColor theme="4" tint="0.59996337778862885"/>
        </patternFill>
      </fill>
    </dxf>
    <dxf>
      <fill>
        <patternFill>
          <bgColor theme="4" tint="0.59996337778862885"/>
        </patternFill>
      </fill>
    </dxf>
    <dxf>
      <fill>
        <patternFill>
          <bgColor theme="2" tint="-9.9948118533890809E-2"/>
        </patternFill>
      </fill>
    </dxf>
    <dxf>
      <fill>
        <patternFill>
          <bgColor theme="4" tint="0.79998168889431442"/>
        </patternFill>
      </fill>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0" indent="0" justifyLastLine="0" shrinkToFit="0" readingOrder="2"/>
      <border diagonalUp="0" diagonalDown="0">
        <left style="thin">
          <color indexed="64"/>
        </left>
        <right/>
        <top/>
        <bottom/>
        <vertical style="thin">
          <color indexed="64"/>
        </vertical>
        <horizontal style="thin">
          <color indexed="64"/>
        </horizontal>
      </border>
    </dxf>
    <dxf>
      <font>
        <strike val="0"/>
        <outline val="0"/>
        <shadow val="0"/>
        <u val="none"/>
        <vertAlign val="baseline"/>
        <sz val="11"/>
        <color theme="1" tint="0.249977111117893"/>
        <name val="Heebo"/>
        <scheme val="none"/>
      </font>
      <numFmt numFmtId="11" formatCode="&quot;₪&quot;\ #,##0.00;&quot;₪&quot;\ \-#,##0.00"/>
      <alignment horizontal="center" vertical="center" textRotation="0" wrapText="0"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0"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tint="0.249977111117893"/>
        <name val="Heebo"/>
        <scheme val="none"/>
      </font>
      <numFmt numFmtId="11" formatCode="&quot;₪&quot;\ #,##0.00;&quot;₪&quot;\ \-#,##0.00"/>
      <alignment horizontal="center"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69" formatCode="_)@"/>
      <fill>
        <patternFill patternType="solid">
          <fgColor indexed="64"/>
          <bgColor rgb="FFFFFF00"/>
        </patternFill>
      </fill>
      <alignment horizontal="center" vertical="center" textRotation="0" wrapText="0" indent="0" justifyLastLine="0" shrinkToFit="0" readingOrder="2"/>
      <border diagonalUp="0" diagonalDown="0">
        <left/>
        <right style="thin">
          <color indexed="64"/>
        </right>
        <top/>
        <bottom/>
        <vertical style="thin">
          <color indexed="64"/>
        </vertical>
        <horizontal style="thin">
          <color indexed="64"/>
        </horizontal>
      </border>
    </dxf>
    <dxf>
      <font>
        <strike val="0"/>
        <outline val="0"/>
        <shadow val="0"/>
        <u val="none"/>
        <vertAlign val="baseline"/>
        <sz val="11"/>
        <color theme="1" tint="0.249977111117893"/>
        <name val="Heebo"/>
        <scheme val="none"/>
      </font>
      <numFmt numFmtId="169" formatCode="_)@"/>
      <alignment horizontal="center" vertical="center" textRotation="0" wrapText="0" indent="0" justifyLastLine="0" shrinkToFit="0" readingOrder="2"/>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1"/>
        <color theme="1" tint="0.249977111117893"/>
        <name val="Heebo"/>
        <scheme val="none"/>
      </font>
      <fill>
        <patternFill patternType="solid">
          <fgColor indexed="64"/>
          <bgColor rgb="FFFFFF00"/>
        </patternFill>
      </fill>
      <alignment horizontal="center" vertical="center" textRotation="0" wrapText="0" indent="0" justifyLastLine="0" shrinkToFit="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tint="0.249977111117893"/>
        <name val="Heebo"/>
        <scheme val="none"/>
      </font>
      <alignment horizontal="center" vertical="center" textRotation="0" wrapText="0" indent="0" justifyLastLine="0" shrinkToFit="0"/>
    </dxf>
    <dxf>
      <border>
        <bottom style="thin">
          <color indexed="64"/>
        </bottom>
      </border>
    </dxf>
    <dxf>
      <font>
        <strike val="0"/>
        <outline val="0"/>
        <shadow val="0"/>
        <u val="none"/>
        <vertAlign val="baseline"/>
        <sz val="14"/>
        <color theme="1" tint="0.249977111117893"/>
        <name val="Heebo"/>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0" indent="0" justifyLastLine="0" shrinkToFit="0" readingOrder="1"/>
      <border diagonalUp="0" diagonalDown="0">
        <left style="thin">
          <color indexed="64"/>
        </left>
        <right/>
        <top/>
        <bottom/>
        <vertical style="thin">
          <color indexed="64"/>
        </vertical>
        <horizontal style="thin">
          <color indexed="64"/>
        </horizontal>
      </border>
    </dxf>
    <dxf>
      <font>
        <strike val="0"/>
        <outline val="0"/>
        <shadow val="0"/>
        <u val="none"/>
        <vertAlign val="baseline"/>
        <sz val="11"/>
        <color theme="1" tint="0.249977111117893"/>
        <name val="Heebo"/>
        <scheme val="none"/>
      </font>
      <numFmt numFmtId="11" formatCode="&quot;₪&quot;\ #,##0.00;&quot;₪&quot;\ \-#,##0.00"/>
      <alignment horizontal="center" vertical="center" textRotation="0" wrapText="0"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0" indent="0" justifyLastLine="0" shrinkToFit="0" readingOrder="1"/>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tint="0.249977111117893"/>
        <name val="Heebo"/>
        <scheme val="none"/>
      </font>
      <numFmt numFmtId="11" formatCode="&quot;₪&quot;\ #,##0.00;&quot;₪&quot;\ \-#,##0.00"/>
      <alignment horizontal="center"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69" formatCode="_)@"/>
      <fill>
        <patternFill patternType="solid">
          <fgColor indexed="64"/>
          <bgColor rgb="FFFFFF00"/>
        </patternFill>
      </fill>
      <alignment horizontal="center" vertical="center" textRotation="0" wrapText="0" indent="0" justifyLastLine="0" shrinkToFit="0" readingOrder="2"/>
      <border diagonalUp="0" diagonalDown="0">
        <left/>
        <right style="thin">
          <color indexed="64"/>
        </right>
        <top/>
        <bottom/>
        <vertical style="thin">
          <color indexed="64"/>
        </vertical>
        <horizontal style="thin">
          <color indexed="64"/>
        </horizontal>
      </border>
    </dxf>
    <dxf>
      <font>
        <strike val="0"/>
        <outline val="0"/>
        <shadow val="0"/>
        <u val="none"/>
        <vertAlign val="baseline"/>
        <sz val="11"/>
        <color theme="1" tint="0.249977111117893"/>
        <name val="Heebo"/>
        <scheme val="none"/>
      </font>
      <numFmt numFmtId="169" formatCode="_)@"/>
      <alignment horizontal="center" vertical="center" textRotation="0" wrapText="0" indent="0" justifyLastLine="0" shrinkToFit="0" readingOrder="2"/>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1"/>
        <color theme="1" tint="0.249977111117893"/>
        <name val="Heebo"/>
        <scheme val="none"/>
      </font>
      <fill>
        <patternFill patternType="solid">
          <fgColor indexed="64"/>
          <bgColor rgb="FFFFFF00"/>
        </patternFill>
      </fill>
      <alignment horizontal="center" vertical="center" textRotation="0" wrapText="0" indent="0" justifyLastLine="0" shrinkToFit="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tint="0.249977111117893"/>
        <name val="Heebo"/>
        <scheme val="none"/>
      </font>
      <alignment horizontal="center" vertical="center" textRotation="0" wrapText="0" indent="0" justifyLastLine="0" shrinkToFit="0"/>
    </dxf>
    <dxf>
      <border>
        <bottom style="thin">
          <color indexed="64"/>
        </bottom>
      </border>
    </dxf>
    <dxf>
      <font>
        <strike val="0"/>
        <outline val="0"/>
        <shadow val="0"/>
        <u val="none"/>
        <vertAlign val="baseline"/>
        <sz val="14"/>
        <color theme="1" tint="0.249977111117893"/>
        <name val="Heebo"/>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0" indent="0" justifyLastLine="0" shrinkToFit="0" readingOrder="1"/>
      <border diagonalUp="0" diagonalDown="0" outline="0">
        <left style="thin">
          <color indexed="64"/>
        </left>
        <right/>
        <top/>
        <bottom/>
      </border>
    </dxf>
    <dxf>
      <font>
        <strike val="0"/>
        <outline val="0"/>
        <shadow val="0"/>
        <u val="none"/>
        <vertAlign val="baseline"/>
        <color theme="1" tint="0.249977111117893"/>
        <name val="Heebo"/>
        <scheme val="none"/>
      </font>
      <numFmt numFmtId="11" formatCode="&quot;₪&quot;\ #,##0.00;&quot;₪&quot;\ \-#,##0.00"/>
      <fill>
        <patternFill patternType="solid">
          <fgColor indexed="64"/>
          <bgColor theme="2"/>
        </patternFill>
      </fill>
      <alignment horizontal="center" vertical="center" textRotation="0" wrapText="0"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0" indent="0" justifyLastLine="0" shrinkToFit="0" readingOrder="1"/>
      <border diagonalUp="0" diagonalDown="0" outline="0">
        <left style="thin">
          <color indexed="64"/>
        </left>
        <right style="thin">
          <color indexed="64"/>
        </right>
        <top/>
        <bottom/>
      </border>
    </dxf>
    <dxf>
      <font>
        <strike val="0"/>
        <outline val="0"/>
        <shadow val="0"/>
        <u val="none"/>
        <vertAlign val="baseline"/>
        <color theme="1" tint="0.249977111117893"/>
        <name val="Heebo"/>
        <scheme val="none"/>
      </font>
      <numFmt numFmtId="11" formatCode="&quot;₪&quot;\ #,##0.00;&quot;₪&quot;\ \-#,##0.00"/>
      <fill>
        <patternFill patternType="solid">
          <fgColor indexed="64"/>
          <bgColor theme="2"/>
        </patternFill>
      </fill>
      <alignment horizontal="center" vertical="center" textRotation="0" wrapText="0"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249977111117893"/>
        <name val="Heebo"/>
        <scheme val="none"/>
      </font>
      <numFmt numFmtId="169" formatCode="_)@"/>
      <fill>
        <patternFill patternType="solid">
          <fgColor indexed="64"/>
          <bgColor rgb="FFFFFF00"/>
        </patternFill>
      </fill>
      <alignment horizontal="center" vertical="center" textRotation="0" wrapText="0" indent="0" justifyLastLine="0" shrinkToFit="0" readingOrder="2"/>
      <border diagonalUp="0" diagonalDown="0" outline="0">
        <left/>
        <right style="thin">
          <color indexed="64"/>
        </right>
        <top/>
        <bottom/>
      </border>
    </dxf>
    <dxf>
      <font>
        <strike val="0"/>
        <outline val="0"/>
        <shadow val="0"/>
        <u val="none"/>
        <vertAlign val="baseline"/>
        <color theme="1" tint="0.249977111117893"/>
        <name val="Heebo"/>
        <scheme val="none"/>
      </font>
      <alignment horizontal="center" vertical="center" textRotation="0" wrapText="0" indent="0" justifyLastLine="0" shrinkToFit="0" readingOrder="2"/>
      <border diagonalUp="0" diagonalDown="0" outline="0">
        <left/>
        <right style="thin">
          <color indexed="64"/>
        </right>
        <top style="thin">
          <color indexed="64"/>
        </top>
        <bottom style="thin">
          <color indexed="64"/>
        </bottom>
      </border>
    </dxf>
    <dxf>
      <border>
        <top style="thin">
          <color indexed="64"/>
        </top>
      </border>
    </dxf>
    <dxf>
      <font>
        <strike val="0"/>
        <outline val="0"/>
        <shadow val="0"/>
        <u val="none"/>
        <vertAlign val="baseline"/>
        <sz val="11"/>
        <color theme="1" tint="0.249977111117893"/>
        <name val="Heebo"/>
        <scheme val="none"/>
      </font>
      <fill>
        <patternFill patternType="solid">
          <fgColor indexed="64"/>
          <bgColor rgb="FFFFFF00"/>
        </patternFill>
      </fill>
      <alignment horizontal="center" vertical="center" textRotation="0" wrapText="0" indent="0" justifyLastLine="0" shrinkToFit="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tint="0.249977111117893"/>
        <name val="Heebo"/>
        <scheme val="none"/>
      </font>
      <alignment horizontal="center" vertical="center" textRotation="0" wrapText="0" indent="0" justifyLastLine="0" shrinkToFit="0"/>
    </dxf>
    <dxf>
      <border>
        <bottom style="thin">
          <color indexed="64"/>
        </bottom>
      </border>
    </dxf>
    <dxf>
      <font>
        <strike val="0"/>
        <outline val="0"/>
        <shadow val="0"/>
        <u val="none"/>
        <vertAlign val="baseline"/>
        <sz val="14"/>
        <color theme="1" tint="0.249977111117893"/>
        <name val="Heebo"/>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tint="0.249977111117893"/>
        <name val="Heebo"/>
        <scheme val="none"/>
      </font>
      <numFmt numFmtId="172" formatCode="&quot;$&quot;#,##0.00_);\(&quot;$&quot;#,##0.00\)"/>
      <fill>
        <patternFill patternType="solid">
          <fgColor indexed="64"/>
          <bgColor rgb="FFFFFF00"/>
        </patternFill>
      </fill>
      <alignment horizontal="center" vertical="center" textRotation="0" wrapText="0" indent="0" justifyLastLine="0" shrinkToFit="0" readingOrder="2"/>
      <border diagonalUp="0" diagonalDown="0">
        <left style="thin">
          <color indexed="64"/>
        </left>
        <right/>
        <top/>
        <bottom/>
        <vertical style="thin">
          <color indexed="64"/>
        </vertical>
        <horizontal style="thin">
          <color indexed="64"/>
        </horizontal>
      </border>
    </dxf>
    <dxf>
      <font>
        <strike val="0"/>
        <outline val="0"/>
        <shadow val="0"/>
        <u val="none"/>
        <vertAlign val="baseline"/>
        <color theme="1" tint="0.249977111117893"/>
        <name val="Heebo"/>
        <scheme val="none"/>
      </font>
      <numFmt numFmtId="11" formatCode="&quot;₪&quot;\ #,##0.00;&quot;₪&quot;\ \-#,##0.00"/>
      <alignment horizontal="center" vertical="center" textRotation="0" wrapText="0"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72" formatCode="&quot;$&quot;#,##0.00_);\(&quot;$&quot;#,##0.00\)"/>
      <fill>
        <patternFill patternType="solid">
          <fgColor indexed="64"/>
          <bgColor rgb="FFFFFF00"/>
        </patternFill>
      </fill>
      <alignment horizontal="center" vertical="center" textRotation="0" wrapText="0"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tint="0.249977111117893"/>
        <name val="Heebo"/>
        <scheme val="none"/>
      </font>
      <numFmt numFmtId="11" formatCode="&quot;₪&quot;\ #,##0.00;&quot;₪&quot;\ \-#,##0.00"/>
      <alignment horizontal="center" vertical="center" textRotation="0" wrapText="0"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69" formatCode="_)@"/>
      <fill>
        <patternFill patternType="solid">
          <fgColor indexed="64"/>
          <bgColor rgb="FFFFFF00"/>
        </patternFill>
      </fill>
      <alignment horizontal="center" vertical="center" textRotation="0" wrapText="0" indent="0" justifyLastLine="0" shrinkToFit="0" readingOrder="2"/>
      <border diagonalUp="0" diagonalDown="0">
        <left/>
        <right style="thin">
          <color indexed="64"/>
        </right>
        <top/>
        <bottom/>
        <vertical style="thin">
          <color indexed="64"/>
        </vertical>
        <horizontal style="thin">
          <color indexed="64"/>
        </horizontal>
      </border>
    </dxf>
    <dxf>
      <font>
        <strike val="0"/>
        <outline val="0"/>
        <shadow val="0"/>
        <u val="none"/>
        <vertAlign val="baseline"/>
        <color theme="1" tint="0.249977111117893"/>
        <name val="Heebo"/>
        <scheme val="none"/>
      </font>
      <numFmt numFmtId="169" formatCode="_)@"/>
      <alignment horizontal="center" vertical="center" textRotation="0" wrapText="0" indent="0" justifyLastLine="0" shrinkToFit="0" readingOrder="2"/>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1"/>
        <color theme="1" tint="0.249977111117893"/>
        <name val="Heebo"/>
        <scheme val="none"/>
      </font>
      <fill>
        <patternFill patternType="solid">
          <fgColor indexed="64"/>
          <bgColor rgb="FFFFFF00"/>
        </patternFill>
      </fill>
      <alignment horizontal="center" vertical="center" textRotation="0" wrapText="0" indent="0" justifyLastLine="0" shrinkToFit="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tint="0.249977111117893"/>
        <name val="Heebo"/>
        <scheme val="none"/>
      </font>
      <alignment horizontal="center" vertical="center" textRotation="0" wrapText="0" indent="0" justifyLastLine="0" shrinkToFit="0"/>
    </dxf>
    <dxf>
      <border>
        <bottom style="thin">
          <color indexed="64"/>
        </bottom>
      </border>
    </dxf>
    <dxf>
      <font>
        <b val="0"/>
        <strike val="0"/>
        <outline val="0"/>
        <shadow val="0"/>
        <u val="none"/>
        <vertAlign val="baseline"/>
        <sz val="14"/>
        <color theme="1" tint="0.249977111117893"/>
        <name val="Heebo"/>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right"/>
    </dxf>
    <dxf>
      <alignment horizontal="right"/>
    </dxf>
    <dxf>
      <alignment horizontal="right"/>
    </dxf>
    <dxf>
      <alignment horizontal="right"/>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fill>
        <patternFill patternType="solid">
          <fgColor indexed="64"/>
          <bgColor rgb="FFFFFF0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strike val="0"/>
        <outline val="0"/>
        <shadow val="0"/>
        <u val="none"/>
        <vertAlign val="baseline"/>
        <sz val="10"/>
        <color theme="1" tint="0.249977111117893"/>
        <name val="Heebo"/>
        <scheme val="none"/>
      </font>
      <alignment horizontal="center"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69" formatCode="_)@"/>
      <fill>
        <patternFill patternType="solid">
          <fgColor indexed="64"/>
          <bgColor rgb="FFFFFF00"/>
        </patternFill>
      </fill>
      <alignment horizontal="center" vertical="center" textRotation="0" wrapText="1" indent="0" justifyLastLine="0" shrinkToFit="0" readingOrder="2"/>
      <border diagonalUp="0" diagonalDown="0" outline="0">
        <left/>
        <right style="thin">
          <color indexed="64"/>
        </right>
        <top/>
        <bottom/>
      </border>
    </dxf>
    <dxf>
      <font>
        <strike val="0"/>
        <outline val="0"/>
        <shadow val="0"/>
        <u val="none"/>
        <vertAlign val="baseline"/>
        <sz val="10"/>
        <color theme="1" tint="0.249977111117893"/>
        <name val="Heebo"/>
        <scheme val="none"/>
      </font>
      <alignment horizontal="center" vertical="center" textRotation="0" indent="0" justifyLastLine="0" shrinkToFit="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0.249977111117893"/>
        <name val="Heebo"/>
        <scheme val="none"/>
      </font>
      <alignment horizontal="center" vertical="center" textRotation="0" indent="0" justifyLastLine="0" shrinkToFit="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tint="0.249977111117893"/>
        <name val="Heebo"/>
        <scheme val="none"/>
      </font>
      <alignment horizontal="center" vertical="center" textRotation="0" indent="0" justifyLastLine="0" shrinkToFit="0"/>
    </dxf>
    <dxf>
      <border>
        <bottom style="medium">
          <color theme="3" tint="0.24994659260841701"/>
        </bottom>
      </border>
    </dxf>
    <dxf>
      <font>
        <b val="0"/>
        <strike val="0"/>
        <outline val="0"/>
        <shadow val="0"/>
        <u val="none"/>
        <vertAlign val="baseline"/>
        <sz val="14"/>
        <color theme="1" tint="0.249977111117893"/>
        <name val="Heebo"/>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numFmt numFmtId="11" formatCode="&quot;₪&quot;\ #,##0.00;&quot;₪&quot;\ \-#,##0.00"/>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0.249977111117893"/>
        <name val="Heebo"/>
        <scheme val="none"/>
      </font>
      <alignment horizontal="center" vertical="center" textRotation="0" wrapText="0" indent="0" justifyLastLine="0" shrinkToFit="0" readingOrder="2"/>
      <border diagonalUp="0" diagonalDown="0">
        <left/>
        <right style="thin">
          <color indexed="64"/>
        </right>
        <top/>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1"/>
        <color theme="1" tint="0.249977111117893"/>
        <name val="Heebo"/>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tint="0.249977111117893"/>
        <name val="Heebo"/>
        <scheme val="none"/>
      </font>
      <alignment horizontal="center" vertical="center" textRotation="0" indent="0" justifyLastLine="0" shrinkToFit="0" readingOrder="0"/>
    </dxf>
    <dxf>
      <border>
        <bottom style="thin">
          <color indexed="64"/>
        </bottom>
      </border>
    </dxf>
    <dxf>
      <font>
        <b val="0"/>
        <strike val="0"/>
        <outline val="0"/>
        <shadow val="0"/>
        <u val="none"/>
        <vertAlign val="baseline"/>
        <sz val="14"/>
        <color theme="1" tint="0.249977111117893"/>
        <name val="Heebo"/>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5" tint="0.79998168889431442"/>
        </patternFill>
      </fill>
    </dxf>
    <dxf>
      <fill>
        <patternFill>
          <bgColor theme="0"/>
        </patternFill>
      </fill>
    </dxf>
    <dxf>
      <fill>
        <patternFill>
          <bgColor theme="5" tint="0.79998168889431442"/>
        </patternFill>
      </fill>
    </dxf>
    <dxf>
      <fill>
        <patternFill>
          <bgColor theme="0"/>
        </patternFill>
      </fill>
    </dxf>
    <dxf>
      <font>
        <b val="0"/>
        <i val="0"/>
        <color theme="3" tint="0.24994659260841701"/>
      </font>
      <fill>
        <patternFill>
          <bgColor theme="5" tint="0.79998168889431442"/>
        </patternFill>
      </fill>
      <border diagonalUp="0" diagonalDown="0">
        <left/>
        <right/>
        <top/>
        <bottom/>
        <vertical/>
        <horizontal/>
      </border>
    </dxf>
    <dxf>
      <font>
        <b val="0"/>
        <i val="0"/>
        <color theme="3" tint="0.24994659260841701"/>
      </font>
      <fill>
        <patternFill>
          <bgColor theme="0"/>
        </patternFill>
      </fill>
      <border diagonalUp="0" diagonalDown="0">
        <left/>
        <right/>
        <top/>
        <bottom/>
        <vertical/>
        <horizontal/>
      </border>
    </dxf>
    <dxf>
      <font>
        <b val="0"/>
        <i val="0"/>
        <color theme="3" tint="0.24994659260841701"/>
      </font>
      <fill>
        <patternFill>
          <bgColor theme="3" tint="0.89996032593768116"/>
        </patternFill>
      </fill>
      <border diagonalUp="0" diagonalDown="0">
        <left/>
        <right/>
        <top style="medium">
          <color theme="3" tint="0.24994659260841701"/>
        </top>
        <bottom/>
        <vertical/>
        <horizontal/>
      </border>
    </dxf>
    <dxf>
      <font>
        <b val="0"/>
        <i val="0"/>
        <color theme="3" tint="0.24994659260841701"/>
      </font>
      <fill>
        <patternFill patternType="solid">
          <fgColor theme="7"/>
          <bgColor theme="3" tint="0.89996032593768116"/>
        </patternFill>
      </fill>
      <border diagonalUp="0" diagonalDown="0">
        <left/>
        <right/>
        <top/>
        <bottom style="medium">
          <color theme="3" tint="0.24994659260841701"/>
        </bottom>
        <vertical/>
        <horizontal/>
      </border>
    </dxf>
    <dxf>
      <font>
        <b val="0"/>
        <i val="0"/>
        <color theme="3" tint="0.24994659260841701"/>
      </font>
      <fill>
        <patternFill>
          <bgColor theme="3" tint="0.89996032593768116"/>
        </patternFill>
      </fill>
      <border diagonalUp="0" diagonalDown="0">
        <left/>
        <right/>
        <top/>
        <bottom/>
        <vertical/>
        <horizontal/>
      </border>
    </dxf>
    <dxf>
      <fill>
        <patternFill>
          <bgColor theme="0" tint="-4.9989318521683403E-2"/>
        </patternFill>
      </fill>
    </dxf>
    <dxf>
      <font>
        <b val="0"/>
        <i val="0"/>
        <color theme="3" tint="0.24994659260841701"/>
      </font>
      <fill>
        <patternFill>
          <bgColor theme="0"/>
        </patternFill>
      </fill>
      <border diagonalUp="0" diagonalDown="0">
        <left/>
        <right style="dashed">
          <color theme="3" tint="0.24994659260841701"/>
        </right>
        <top/>
        <bottom/>
        <vertical style="dashed">
          <color theme="3" tint="0.24994659260841701"/>
        </vertical>
        <horizontal/>
      </border>
    </dxf>
    <dxf>
      <font>
        <b val="0"/>
        <i val="0"/>
        <color theme="3" tint="0.24994659260841701"/>
      </font>
      <fill>
        <patternFill>
          <bgColor theme="0"/>
        </patternFill>
      </fill>
      <border diagonalUp="0" diagonalDown="0">
        <left/>
        <right/>
        <top style="medium">
          <color theme="3" tint="0.24994659260841701"/>
        </top>
        <bottom/>
        <vertical/>
        <horizontal/>
      </border>
    </dxf>
    <dxf>
      <font>
        <b val="0"/>
        <i val="0"/>
        <color theme="3" tint="0.24994659260841701"/>
      </font>
      <fill>
        <patternFill patternType="solid">
          <fgColor indexed="64"/>
          <bgColor theme="2"/>
        </patternFill>
      </fill>
      <border diagonalUp="0" diagonalDown="0">
        <left/>
        <right/>
        <top/>
        <bottom style="medium">
          <color theme="3" tint="0.24994659260841701"/>
        </bottom>
        <vertical/>
        <horizontal/>
      </border>
    </dxf>
    <dxf>
      <font>
        <b val="0"/>
        <i val="0"/>
        <color theme="3" tint="0.24994659260841701"/>
      </font>
      <border diagonalUp="0" diagonalDown="0">
        <left/>
        <right style="dashed">
          <color theme="3" tint="0.24994659260841701"/>
        </right>
        <top/>
        <bottom/>
        <vertical style="dashed">
          <color theme="3" tint="0.24994659260841701"/>
        </vertical>
        <horizontal/>
      </border>
    </dxf>
    <dxf>
      <fill>
        <patternFill>
          <bgColor theme="2"/>
        </patternFill>
      </fill>
    </dxf>
    <dxf>
      <font>
        <b val="0"/>
        <i val="0"/>
        <color theme="3" tint="9.9948118533890809E-2"/>
      </font>
      <fill>
        <patternFill>
          <bgColor theme="0"/>
        </patternFill>
      </fill>
      <border diagonalUp="0" diagonalDown="0">
        <left/>
        <right/>
        <top/>
        <bottom/>
        <vertical/>
        <horizontal/>
      </border>
    </dxf>
    <dxf>
      <font>
        <b val="0"/>
        <i val="0"/>
        <color theme="3" tint="9.9917600024414813E-2"/>
      </font>
      <fill>
        <patternFill>
          <bgColor theme="0"/>
        </patternFill>
      </fill>
      <border diagonalUp="0" diagonalDown="0">
        <left/>
        <right/>
        <top style="medium">
          <color theme="3" tint="0.24994659260841701"/>
        </top>
        <bottom/>
        <vertical/>
        <horizontal/>
      </border>
    </dxf>
    <dxf>
      <font>
        <b val="0"/>
        <i val="0"/>
        <color theme="3" tint="9.9917600024414813E-2"/>
      </font>
      <fill>
        <patternFill patternType="solid">
          <fgColor indexed="64"/>
          <bgColor theme="2"/>
        </patternFill>
      </fill>
      <border diagonalUp="0" diagonalDown="0">
        <left/>
        <right/>
        <top/>
        <bottom style="medium">
          <color theme="3" tint="0.24994659260841701"/>
        </bottom>
        <vertical/>
        <horizontal/>
      </border>
    </dxf>
    <dxf>
      <font>
        <b val="0"/>
        <i val="0"/>
        <color theme="3" tint="9.9948118533890809E-2"/>
      </font>
      <fill>
        <patternFill patternType="solid">
          <bgColor theme="0"/>
        </patternFill>
      </fill>
      <border diagonalUp="0" diagonalDown="0">
        <left/>
        <right/>
        <top/>
        <bottom/>
        <vertical/>
        <horizontal/>
      </border>
    </dxf>
  </dxfs>
  <tableStyles count="3" defaultTableStyle="Personal Cash Flow Statement" defaultPivotStyle="PivotStyleLight15">
    <tableStyle name="Daily Summary" pivot="0" count="5" xr9:uid="{00000000-0011-0000-FFFF-FFFF00000000}">
      <tableStyleElement type="wholeTable" dxfId="132"/>
      <tableStyleElement type="headerRow" dxfId="131"/>
      <tableStyleElement type="totalRow" dxfId="130"/>
      <tableStyleElement type="firstRowStripe" dxfId="129"/>
      <tableStyleElement type="secondRowStripe" dxfId="128"/>
    </tableStyle>
    <tableStyle name="Monthly Cash Flow" pivot="0" count="5" xr9:uid="{00000000-0011-0000-FFFF-FFFF01000000}">
      <tableStyleElement type="wholeTable" dxfId="127"/>
      <tableStyleElement type="headerRow" dxfId="126"/>
      <tableStyleElement type="totalRow" dxfId="125"/>
      <tableStyleElement type="firstRowStripe" dxfId="124"/>
      <tableStyleElement type="secondRowStripe" dxfId="123"/>
    </tableStyle>
    <tableStyle name="Personal Cash Flow Statement" pivot="0" count="9" xr9:uid="{00000000-0011-0000-FFFF-FFFF02000000}">
      <tableStyleElement type="wholeTable" dxfId="122"/>
      <tableStyleElement type="headerRow" dxfId="121"/>
      <tableStyleElement type="totalRow" dxfId="120"/>
      <tableStyleElement type="firstColumn" dxfId="119"/>
      <tableStyleElement type="lastColumn" dxfId="118"/>
      <tableStyleElement type="firstHeaderCell" dxfId="117"/>
      <tableStyleElement type="lastHeaderCell" dxfId="116"/>
      <tableStyleElement type="firstTotalCell" dxfId="115"/>
      <tableStyleElement type="lastTotalCell" dxfId="1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2.xml"/><Relationship Id="rId18" Type="http://schemas.openxmlformats.org/officeDocument/2006/relationships/pivotCacheDefinition" Target="pivotCache/pivotCacheDefinition7.xml"/><Relationship Id="rId26" Type="http://schemas.openxmlformats.org/officeDocument/2006/relationships/styles" Target="styles.xml"/><Relationship Id="rId21" Type="http://schemas.openxmlformats.org/officeDocument/2006/relationships/pivotTable" Target="pivotTables/pivotTable2.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pivotCacheDefinition" Target="pivotCache/pivotCacheDefinition6.xml"/><Relationship Id="rId25" Type="http://schemas.openxmlformats.org/officeDocument/2006/relationships/connections" Target="connections.xml"/><Relationship Id="rId33"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pivotCacheDefinition" Target="pivotCache/pivotCacheDefinition5.xml"/><Relationship Id="rId20" Type="http://schemas.openxmlformats.org/officeDocument/2006/relationships/pivotTable" Target="pivotTables/pivotTable1.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32" Type="http://schemas.microsoft.com/office/2017/06/relationships/rdRichValueTypes" Target="richData/rdRichValueTyp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4.xml"/><Relationship Id="rId23" Type="http://schemas.openxmlformats.org/officeDocument/2006/relationships/pivotTable" Target="pivotTables/pivotTable4.xml"/><Relationship Id="rId28" Type="http://schemas.openxmlformats.org/officeDocument/2006/relationships/sheetMetadata" Target="metadata.xml"/><Relationship Id="rId36"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pivotCacheDefinition" Target="pivotCache/pivotCacheDefinition8.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3.xml"/><Relationship Id="rId22" Type="http://schemas.openxmlformats.org/officeDocument/2006/relationships/pivotTable" Target="pivotTables/pivotTable3.xml"/><Relationship Id="rId27" Type="http://schemas.openxmlformats.org/officeDocument/2006/relationships/sharedStrings" Target="sharedStrings.xml"/><Relationship Id="rId30" Type="http://schemas.microsoft.com/office/2017/06/relationships/rdRichValue" Target="richData/rdrichvalue.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סה"כ</c:v>
          </c:tx>
          <c:spPr>
            <a:solidFill>
              <a:schemeClr val="accent1"/>
            </a:solidFill>
            <a:ln>
              <a:noFill/>
            </a:ln>
            <a:effectLst/>
          </c:spPr>
          <c:invertIfNegative val="0"/>
          <c:cat>
            <c:strLit>
              <c:ptCount val="6"/>
              <c:pt idx="0">
                <c:v>אחר 3</c:v>
              </c:pt>
              <c:pt idx="1">
                <c:v>אחר 4</c:v>
              </c:pt>
              <c:pt idx="2">
                <c:v>אחר 2</c:v>
              </c:pt>
              <c:pt idx="3">
                <c:v>עמלות/בונוס</c:v>
              </c:pt>
              <c:pt idx="4">
                <c:v>אחר 1</c:v>
              </c:pt>
              <c:pt idx="5">
                <c:v>שכר</c:v>
              </c:pt>
            </c:strLit>
          </c:cat>
          <c:val>
            <c:numLit>
              <c:formatCode>General</c:formatCode>
              <c:ptCount val="6"/>
              <c:pt idx="0">
                <c:v>0</c:v>
              </c:pt>
              <c:pt idx="1">
                <c:v>0</c:v>
              </c:pt>
              <c:pt idx="2">
                <c:v>0</c:v>
              </c:pt>
              <c:pt idx="3">
                <c:v>5000</c:v>
              </c:pt>
              <c:pt idx="4">
                <c:v>30000</c:v>
              </c:pt>
              <c:pt idx="5">
                <c:v>90000</c:v>
              </c:pt>
            </c:numLit>
          </c:val>
          <c:extLst>
            <c:ext xmlns:c16="http://schemas.microsoft.com/office/drawing/2014/chart" uri="{C3380CC4-5D6E-409C-BE32-E72D297353CC}">
              <c16:uniqueId val="{00000000-0F52-4552-950D-353766596C6E}"/>
            </c:ext>
          </c:extLst>
        </c:ser>
        <c:dLbls>
          <c:showLegendKey val="0"/>
          <c:showVal val="0"/>
          <c:showCatName val="0"/>
          <c:showSerName val="0"/>
          <c:showPercent val="0"/>
          <c:showBubbleSize val="0"/>
        </c:dLbls>
        <c:gapWidth val="219"/>
        <c:axId val="721486432"/>
        <c:axId val="721486760"/>
      </c:barChart>
      <c:catAx>
        <c:axId val="721486432"/>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721486760"/>
        <c:crosses val="autoZero"/>
        <c:auto val="1"/>
        <c:lblAlgn val="ctr"/>
        <c:lblOffset val="100"/>
        <c:noMultiLvlLbl val="0"/>
        <c:extLst>
          <c:ext xmlns:c15="http://schemas.microsoft.com/office/drawing/2012/chart" uri="{F40574EE-89B7-4290-83BB-5DA773EAF853}">
            <c15:numFmt c:formatCode="General" c:sourceLinked="1"/>
          </c:ext>
        </c:extLst>
      </c:catAx>
      <c:valAx>
        <c:axId val="721486760"/>
        <c:scaling>
          <c:orientation val="minMax"/>
        </c:scaling>
        <c:delete val="0"/>
        <c:axPos val="b"/>
        <c:numFmt formatCode="&quot;₪&quot;\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721486432"/>
        <c:crosses val="autoZero"/>
        <c:crossBetween val="between"/>
        <c:majorUnit val="50000"/>
        <c:extLs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he-IL"/>
    </a:p>
  </c:txPr>
  <c:extLst>
    <c:ext xmlns:c15="http://schemas.microsoft.com/office/drawing/2012/chart" uri="{723BEF56-08C2-4564-9609-F4CBC75E7E54}">
      <c15:pivotSource>
        <c15:name>[תזרים מזומנים קליקת הנדלן .xlsx]PivotChartTable1</c15:name>
        <c15:fmtId val="0"/>
      </c15:pivotSource>
      <c15:pivotOptions>
        <c15:dropZoneFilter val="1"/>
        <c15:dropZoneCategories val="1"/>
        <c15:dropZoneData val="1"/>
      </c15: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35238965973243114"/>
          <c:y val="3.141959440159954E-2"/>
          <c:w val="0.55640842848608119"/>
          <c:h val="0.89028376594313874"/>
        </c:manualLayout>
      </c:layout>
      <c:barChart>
        <c:barDir val="bar"/>
        <c:grouping val="clustered"/>
        <c:varyColors val="0"/>
        <c:ser>
          <c:idx val="0"/>
          <c:order val="0"/>
          <c:tx>
            <c:v>סה"כ</c:v>
          </c:tx>
          <c:spPr>
            <a:solidFill>
              <a:schemeClr val="accent1"/>
            </a:solidFill>
            <a:ln>
              <a:noFill/>
            </a:ln>
            <a:effectLst/>
          </c:spPr>
          <c:invertIfNegative val="0"/>
          <c:cat>
            <c:strLit>
              <c:ptCount val="18"/>
              <c:pt idx="0">
                <c:v>אחר 1</c:v>
              </c:pt>
              <c:pt idx="1">
                <c:v>אחר 2</c:v>
              </c:pt>
              <c:pt idx="2">
                <c:v>אשפה</c:v>
              </c:pt>
              <c:pt idx="3">
                <c:v>מס/עמלות רכב</c:v>
              </c:pt>
              <c:pt idx="4">
                <c:v>ביטוח</c:v>
              </c:pt>
              <c:pt idx="5">
                <c:v>גז</c:v>
              </c:pt>
              <c:pt idx="6">
                <c:v>טלפון</c:v>
              </c:pt>
              <c:pt idx="7">
                <c:v>טיפולים רפואיים/תרופות/טיפולי שיניים</c:v>
              </c:pt>
              <c:pt idx="8">
                <c:v>מים/ביוב</c:v>
              </c:pt>
              <c:pt idx="9">
                <c:v>אינטרנט</c:v>
              </c:pt>
              <c:pt idx="10">
                <c:v>חשמל</c:v>
              </c:pt>
              <c:pt idx="11">
                <c:v>בגדים</c:v>
              </c:pt>
              <c:pt idx="12">
                <c:v>בלתמי"ם</c:v>
              </c:pt>
              <c:pt idx="13">
                <c:v>מס הכנסה</c:v>
              </c:pt>
              <c:pt idx="14">
                <c:v>תשלומי רכב</c:v>
              </c:pt>
              <c:pt idx="15">
                <c:v>מזון</c:v>
              </c:pt>
              <c:pt idx="16">
                <c:v>ביטוח רפואי</c:v>
              </c:pt>
              <c:pt idx="17">
                <c:v>משכנתה/שכ"ד</c:v>
              </c:pt>
            </c:strLit>
          </c:cat>
          <c:val>
            <c:numLit>
              <c:formatCode>General</c:formatCode>
              <c:ptCount val="18"/>
              <c:pt idx="0">
                <c:v>0</c:v>
              </c:pt>
              <c:pt idx="1">
                <c:v>0</c:v>
              </c:pt>
              <c:pt idx="2">
                <c:v>150</c:v>
              </c:pt>
              <c:pt idx="3">
                <c:v>200</c:v>
              </c:pt>
              <c:pt idx="4">
                <c:v>250</c:v>
              </c:pt>
              <c:pt idx="5">
                <c:v>600</c:v>
              </c:pt>
              <c:pt idx="6">
                <c:v>600</c:v>
              </c:pt>
              <c:pt idx="7">
                <c:v>600</c:v>
              </c:pt>
              <c:pt idx="8">
                <c:v>600</c:v>
              </c:pt>
              <c:pt idx="9">
                <c:v>600</c:v>
              </c:pt>
              <c:pt idx="10">
                <c:v>1200</c:v>
              </c:pt>
              <c:pt idx="11">
                <c:v>1200</c:v>
              </c:pt>
              <c:pt idx="12">
                <c:v>1500</c:v>
              </c:pt>
              <c:pt idx="13">
                <c:v>2500</c:v>
              </c:pt>
              <c:pt idx="14">
                <c:v>4000</c:v>
              </c:pt>
              <c:pt idx="15">
                <c:v>5000</c:v>
              </c:pt>
              <c:pt idx="16">
                <c:v>12500</c:v>
              </c:pt>
              <c:pt idx="17">
                <c:v>15000</c:v>
              </c:pt>
            </c:numLit>
          </c:val>
          <c:extLst>
            <c:ext xmlns:c16="http://schemas.microsoft.com/office/drawing/2014/chart" uri="{C3380CC4-5D6E-409C-BE32-E72D297353CC}">
              <c16:uniqueId val="{00000000-6A2D-4A70-AF4D-BF5D5E930936}"/>
            </c:ext>
          </c:extLst>
        </c:ser>
        <c:dLbls>
          <c:showLegendKey val="0"/>
          <c:showVal val="0"/>
          <c:showCatName val="0"/>
          <c:showSerName val="0"/>
          <c:showPercent val="0"/>
          <c:showBubbleSize val="0"/>
        </c:dLbls>
        <c:gapWidth val="219"/>
        <c:axId val="1072909824"/>
        <c:axId val="1072915400"/>
      </c:barChart>
      <c:catAx>
        <c:axId val="1072909824"/>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1072915400"/>
        <c:crosses val="autoZero"/>
        <c:auto val="1"/>
        <c:lblAlgn val="ctr"/>
        <c:lblOffset val="100"/>
        <c:noMultiLvlLbl val="0"/>
        <c:extLst>
          <c:ext xmlns:c15="http://schemas.microsoft.com/office/drawing/2012/chart" uri="{F40574EE-89B7-4290-83BB-5DA773EAF853}">
            <c15:numFmt c:formatCode="General" c:sourceLinked="1"/>
          </c:ext>
        </c:extLst>
      </c:catAx>
      <c:valAx>
        <c:axId val="1072915400"/>
        <c:scaling>
          <c:orientation val="minMax"/>
          <c:max val="20000"/>
        </c:scaling>
        <c:delete val="0"/>
        <c:axPos val="b"/>
        <c:numFmt formatCode="&quot;₪&quot;\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1072909824"/>
        <c:crosses val="autoZero"/>
        <c:crossBetween val="between"/>
        <c:majorUnit val="5000"/>
        <c:extLs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he-IL"/>
    </a:p>
  </c:txPr>
  <c:extLst>
    <c:ext xmlns:c15="http://schemas.microsoft.com/office/drawing/2012/chart" uri="{723BEF56-08C2-4564-9609-F4CBC75E7E54}">
      <c15:pivotSource>
        <c15:name>[תזרים מזומנים קליקת הנדלן .xlsx]PivotChartTable2</c15:name>
        <c15:fmtId val="0"/>
      </c15:pivotSource>
      <c15:pivotOptions>
        <c15:dropZoneFilter val="1"/>
        <c15:dropZoneCategories val="1"/>
        <c15:dropZoneData val="1"/>
      </c15: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סה"כ</c:v>
          </c:tx>
          <c:spPr>
            <a:solidFill>
              <a:schemeClr val="accent1"/>
            </a:solidFill>
            <a:ln>
              <a:noFill/>
            </a:ln>
            <a:effectLst/>
          </c:spPr>
          <c:invertIfNegative val="0"/>
          <c:cat>
            <c:strLit>
              <c:ptCount val="11"/>
              <c:pt idx="0">
                <c:v>אחר 1</c:v>
              </c:pt>
              <c:pt idx="1">
                <c:v>אחר 2</c:v>
              </c:pt>
              <c:pt idx="2">
                <c:v>מועדון/חברויות</c:v>
              </c:pt>
              <c:pt idx="3">
                <c:v>בריאות וטיפוח</c:v>
              </c:pt>
              <c:pt idx="4">
                <c:v>מתנות</c:v>
              </c:pt>
              <c:pt idx="5">
                <c:v>צדקה</c:v>
              </c:pt>
              <c:pt idx="6">
                <c:v>בידור</c:v>
              </c:pt>
              <c:pt idx="7">
                <c:v>ארוחות מחוץ לבית</c:v>
              </c:pt>
              <c:pt idx="8">
                <c:v>קניות</c:v>
              </c:pt>
              <c:pt idx="9">
                <c:v>נסיעות</c:v>
              </c:pt>
              <c:pt idx="10">
                <c:v>שיפוצים בבית</c:v>
              </c:pt>
            </c:strLit>
          </c:cat>
          <c:val>
            <c:numLit>
              <c:formatCode>General</c:formatCode>
              <c:ptCount val="11"/>
              <c:pt idx="0">
                <c:v>0</c:v>
              </c:pt>
              <c:pt idx="1">
                <c:v>0</c:v>
              </c:pt>
              <c:pt idx="2">
                <c:v>300</c:v>
              </c:pt>
              <c:pt idx="3">
                <c:v>300</c:v>
              </c:pt>
              <c:pt idx="4">
                <c:v>600</c:v>
              </c:pt>
              <c:pt idx="5">
                <c:v>600</c:v>
              </c:pt>
              <c:pt idx="6">
                <c:v>1200</c:v>
              </c:pt>
              <c:pt idx="7">
                <c:v>1200</c:v>
              </c:pt>
              <c:pt idx="8">
                <c:v>2000</c:v>
              </c:pt>
              <c:pt idx="9">
                <c:v>2250</c:v>
              </c:pt>
              <c:pt idx="10">
                <c:v>4800</c:v>
              </c:pt>
            </c:numLit>
          </c:val>
          <c:extLst>
            <c:ext xmlns:c16="http://schemas.microsoft.com/office/drawing/2014/chart" uri="{C3380CC4-5D6E-409C-BE32-E72D297353CC}">
              <c16:uniqueId val="{00000000-EEE2-4FD6-97E7-D0B45532F078}"/>
            </c:ext>
          </c:extLst>
        </c:ser>
        <c:dLbls>
          <c:showLegendKey val="0"/>
          <c:showVal val="0"/>
          <c:showCatName val="0"/>
          <c:showSerName val="0"/>
          <c:showPercent val="0"/>
          <c:showBubbleSize val="0"/>
        </c:dLbls>
        <c:gapWidth val="219"/>
        <c:axId val="1072934424"/>
        <c:axId val="1072935080"/>
      </c:barChart>
      <c:catAx>
        <c:axId val="1072934424"/>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1072935080"/>
        <c:crosses val="autoZero"/>
        <c:auto val="1"/>
        <c:lblAlgn val="ctr"/>
        <c:lblOffset val="100"/>
        <c:noMultiLvlLbl val="0"/>
        <c:extLst>
          <c:ext xmlns:c15="http://schemas.microsoft.com/office/drawing/2012/chart" uri="{F40574EE-89B7-4290-83BB-5DA773EAF853}">
            <c15:numFmt c:formatCode="General" c:sourceLinked="1"/>
          </c:ext>
        </c:extLst>
      </c:catAx>
      <c:valAx>
        <c:axId val="1072935080"/>
        <c:scaling>
          <c:orientation val="minMax"/>
        </c:scaling>
        <c:delete val="0"/>
        <c:axPos val="b"/>
        <c:majorGridlines>
          <c:spPr>
            <a:ln w="9525" cap="flat" cmpd="sng" algn="ctr">
              <a:noFill/>
              <a:round/>
            </a:ln>
            <a:effectLst/>
          </c:spPr>
        </c:majorGridlines>
        <c:numFmt formatCode="&quot;₪&quot;\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1072934424"/>
        <c:crosses val="autoZero"/>
        <c:crossBetween val="between"/>
        <c:extLs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he-IL"/>
    </a:p>
  </c:txPr>
  <c:extLst>
    <c:ext xmlns:c15="http://schemas.microsoft.com/office/drawing/2012/chart" uri="{723BEF56-08C2-4564-9609-F4CBC75E7E54}">
      <c15:pivotSource>
        <c15:name>[תזרים מזומנים קליקת הנדלן .xlsx]PivotChartTable3</c15:name>
        <c15:fmtId val="0"/>
      </c15:pivotSource>
      <c15:pivotOptions>
        <c15:dropZoneFilter val="1"/>
        <c15:dropZoneCategories val="1"/>
        <c15:dropZoneData val="1"/>
      </c15: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סה"כ</c:v>
          </c:tx>
          <c:spPr>
            <a:solidFill>
              <a:schemeClr val="accent1"/>
            </a:solidFill>
            <a:ln>
              <a:noFill/>
            </a:ln>
            <a:effectLst/>
          </c:spPr>
          <c:invertIfNegative val="0"/>
          <c:cat>
            <c:strLit>
              <c:ptCount val="5"/>
              <c:pt idx="0">
                <c:v>אחר 1</c:v>
              </c:pt>
              <c:pt idx="1">
                <c:v>אחר 2</c:v>
              </c:pt>
              <c:pt idx="2">
                <c:v>חסכונות/השקעות</c:v>
              </c:pt>
              <c:pt idx="3">
                <c:v>עתודות מזומנים</c:v>
              </c:pt>
              <c:pt idx="4">
                <c:v>קרן פנסיה</c:v>
              </c:pt>
            </c:strLit>
          </c:cat>
          <c:val>
            <c:numLit>
              <c:formatCode>General</c:formatCode>
              <c:ptCount val="5"/>
              <c:pt idx="0">
                <c:v>0</c:v>
              </c:pt>
              <c:pt idx="1">
                <c:v>0</c:v>
              </c:pt>
              <c:pt idx="2">
                <c:v>6000</c:v>
              </c:pt>
              <c:pt idx="3">
                <c:v>5000</c:v>
              </c:pt>
              <c:pt idx="4">
                <c:v>12000</c:v>
              </c:pt>
            </c:numLit>
          </c:val>
          <c:extLst>
            <c:ext xmlns:c16="http://schemas.microsoft.com/office/drawing/2014/chart" uri="{C3380CC4-5D6E-409C-BE32-E72D297353CC}">
              <c16:uniqueId val="{00000000-F4C3-4CAC-AC10-4A895C6F10C1}"/>
            </c:ext>
          </c:extLst>
        </c:ser>
        <c:dLbls>
          <c:showLegendKey val="0"/>
          <c:showVal val="0"/>
          <c:showCatName val="0"/>
          <c:showSerName val="0"/>
          <c:showPercent val="0"/>
          <c:showBubbleSize val="0"/>
        </c:dLbls>
        <c:gapWidth val="219"/>
        <c:axId val="1076708072"/>
        <c:axId val="1076721848"/>
      </c:barChart>
      <c:catAx>
        <c:axId val="1076708072"/>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1076721848"/>
        <c:crosses val="autoZero"/>
        <c:auto val="1"/>
        <c:lblAlgn val="ctr"/>
        <c:lblOffset val="100"/>
        <c:noMultiLvlLbl val="0"/>
        <c:extLst>
          <c:ext xmlns:c15="http://schemas.microsoft.com/office/drawing/2012/chart" uri="{F40574EE-89B7-4290-83BB-5DA773EAF853}">
            <c15:numFmt c:formatCode="General" c:sourceLinked="1"/>
          </c:ext>
        </c:extLst>
      </c:catAx>
      <c:valAx>
        <c:axId val="1076721848"/>
        <c:scaling>
          <c:orientation val="minMax"/>
        </c:scaling>
        <c:delete val="0"/>
        <c:axPos val="b"/>
        <c:numFmt formatCode="&quot;₪&quot;\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endParaRPr lang="he-IL"/>
          </a:p>
        </c:txPr>
        <c:crossAx val="1076708072"/>
        <c:crosses val="autoZero"/>
        <c:crossBetween val="between"/>
        <c:extLs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he-IL"/>
    </a:p>
  </c:txPr>
  <c:extLst>
    <c:ext xmlns:c15="http://schemas.microsoft.com/office/drawing/2012/chart" uri="{723BEF56-08C2-4564-9609-F4CBC75E7E54}">
      <c15:pivotSource>
        <c15:name>[תזרים מזומנים קליקת הנדלן .xlsx]PivotChartTable4</c15:name>
        <c15:fmtId val="0"/>
      </c15:pivotSource>
      <c15:pivotOptions>
        <c15:dropZoneFilter val="1"/>
        <c15:dropZoneCategories val="1"/>
        <c15:dropZoneData val="1"/>
      </c15: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1514;&#1494;&#1512;&#1497;&#1501; &#1502;&#1494;&#1493;&#1502;&#1504;&#1497;&#1501; &#1513;&#1504;&#1514;&#1497;'!A1"/><Relationship Id="rId2" Type="http://schemas.openxmlformats.org/officeDocument/2006/relationships/hyperlink" Target="#'&#1514;&#1494;&#1512;&#1497;&#1501; &#1502;&#1494;&#1493;&#1502;&#1504;&#1497;&#1501; &#1497;&#1493;&#1502;&#1497;'!A1"/><Relationship Id="rId1" Type="http://schemas.openxmlformats.org/officeDocument/2006/relationships/hyperlink" Target="#&#1502;&#1491;&#1512;&#1497;&#1498;!A1"/><Relationship Id="rId4" Type="http://schemas.openxmlformats.org/officeDocument/2006/relationships/hyperlink" Target="#'&#1514;&#1494;&#1512;&#1497;&#1501; &#1502;&#1494;&#1493;&#1502;&#1504;&#1497;&#1501; &#1495;&#1493;&#1491;&#1513;&#1497;'!A1"/></Relationships>
</file>

<file path=xl/drawings/_rels/drawing2.xml.rels><?xml version="1.0" encoding="UTF-8" standalone="yes"?>
<Relationships xmlns="http://schemas.openxmlformats.org/package/2006/relationships"><Relationship Id="rId3" Type="http://schemas.openxmlformats.org/officeDocument/2006/relationships/hyperlink" Target="#'&#1514;&#1494;&#1512;&#1497;&#1501; &#1502;&#1494;&#1493;&#1502;&#1504;&#1497;&#1501; &#1513;&#1504;&#1514;&#1497;'!A1"/><Relationship Id="rId2" Type="http://schemas.openxmlformats.org/officeDocument/2006/relationships/hyperlink" Target="#'&#1514;&#1494;&#1512;&#1497;&#1501; &#1502;&#1494;&#1493;&#1502;&#1504;&#1497;&#1501; &#1497;&#1493;&#1502;&#1497;'!A1"/><Relationship Id="rId1" Type="http://schemas.openxmlformats.org/officeDocument/2006/relationships/hyperlink" Target="#&#1502;&#1491;&#1512;&#1497;&#1498;!A1"/><Relationship Id="rId4" Type="http://schemas.openxmlformats.org/officeDocument/2006/relationships/hyperlink" Target="#'&#1514;&#1494;&#1512;&#1497;&#1501; &#1502;&#1494;&#1493;&#1502;&#1504;&#1497;&#1501; &#1495;&#1493;&#1491;&#1513;&#1497;'!A1"/></Relationships>
</file>

<file path=xl/drawings/_rels/drawing3.xml.rels><?xml version="1.0" encoding="UTF-8" standalone="yes"?>
<Relationships xmlns="http://schemas.openxmlformats.org/package/2006/relationships"><Relationship Id="rId3" Type="http://schemas.openxmlformats.org/officeDocument/2006/relationships/hyperlink" Target="#'&#1514;&#1494;&#1512;&#1497;&#1501; &#1502;&#1494;&#1493;&#1502;&#1504;&#1497;&#1501; &#1513;&#1504;&#1514;&#1497;'!A1"/><Relationship Id="rId2" Type="http://schemas.openxmlformats.org/officeDocument/2006/relationships/hyperlink" Target="#'&#1514;&#1494;&#1512;&#1497;&#1501; &#1502;&#1494;&#1493;&#1502;&#1504;&#1497;&#1501; &#1497;&#1493;&#1502;&#1497;'!A1"/><Relationship Id="rId1" Type="http://schemas.openxmlformats.org/officeDocument/2006/relationships/hyperlink" Target="#&#1502;&#1491;&#1512;&#1497;&#1498;!A1"/><Relationship Id="rId4" Type="http://schemas.openxmlformats.org/officeDocument/2006/relationships/hyperlink" Target="#'&#1514;&#1494;&#1512;&#1497;&#1501; &#1502;&#1494;&#1493;&#1502;&#1504;&#1497;&#1501; &#1495;&#1493;&#1491;&#1513;&#1497;'!A1"/></Relationships>
</file>

<file path=xl/drawings/_rels/drawing4.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hyperlink" Target="#'&#1514;&#1494;&#1512;&#1497;&#1501; &#1502;&#1494;&#1493;&#1502;&#1504;&#1497;&#1501; &#1513;&#1504;&#1514;&#1497;'!A1"/><Relationship Id="rId7" Type="http://schemas.openxmlformats.org/officeDocument/2006/relationships/chart" Target="../charts/chart1.xml"/><Relationship Id="rId2" Type="http://schemas.openxmlformats.org/officeDocument/2006/relationships/hyperlink" Target="#'&#1492;&#1493;&#1510;&#1488;&#1493;&#1514; &#1500;&#1508;&#1497; &#1513;&#1497;&#1511;&#1493;&#1500; &#1491;&#1506;&#1514;'!A1"/><Relationship Id="rId1" Type="http://schemas.openxmlformats.org/officeDocument/2006/relationships/hyperlink" Target="#&#1502;&#1491;&#1512;&#1497;&#1498;!A1"/><Relationship Id="rId6" Type="http://schemas.openxmlformats.org/officeDocument/2006/relationships/hyperlink" Target="#&#1492;&#1499;&#1504;&#1505;&#1493;&#1514;!A1"/><Relationship Id="rId5" Type="http://schemas.openxmlformats.org/officeDocument/2006/relationships/hyperlink" Target="#&#1492;&#1493;&#1510;&#1488;&#1493;&#1514;!A1"/><Relationship Id="rId10" Type="http://schemas.openxmlformats.org/officeDocument/2006/relationships/chart" Target="../charts/chart4.xml"/><Relationship Id="rId4" Type="http://schemas.openxmlformats.org/officeDocument/2006/relationships/hyperlink" Target="#&#1495;&#1505;&#1499;&#1493;&#1504;&#1493;&#1514;!A1"/><Relationship Id="rId9"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hyperlink" Target="#'&#1514;&#1494;&#1512;&#1497;&#1501; &#1502;&#1494;&#1493;&#1502;&#1504;&#1497;&#1501; &#1513;&#1504;&#1514;&#1497;'!A1"/><Relationship Id="rId2" Type="http://schemas.openxmlformats.org/officeDocument/2006/relationships/hyperlink" Target="#'&#1492;&#1493;&#1510;&#1488;&#1493;&#1514; &#1500;&#1508;&#1497; &#1513;&#1497;&#1511;&#1493;&#1500; &#1491;&#1506;&#1514;'!A1"/><Relationship Id="rId1" Type="http://schemas.openxmlformats.org/officeDocument/2006/relationships/hyperlink" Target="#&#1502;&#1491;&#1512;&#1497;&#1498;!A1"/><Relationship Id="rId6" Type="http://schemas.openxmlformats.org/officeDocument/2006/relationships/hyperlink" Target="#&#1492;&#1499;&#1504;&#1505;&#1493;&#1514;!A1"/><Relationship Id="rId5" Type="http://schemas.openxmlformats.org/officeDocument/2006/relationships/hyperlink" Target="#&#1492;&#1493;&#1510;&#1488;&#1493;&#1514;!A1"/><Relationship Id="rId4" Type="http://schemas.openxmlformats.org/officeDocument/2006/relationships/hyperlink" Target="#&#1495;&#1505;&#1499;&#1493;&#1504;&#1493;&#1514;!A1"/></Relationships>
</file>

<file path=xl/drawings/_rels/drawing6.xml.rels><?xml version="1.0" encoding="UTF-8" standalone="yes"?>
<Relationships xmlns="http://schemas.openxmlformats.org/package/2006/relationships"><Relationship Id="rId3" Type="http://schemas.openxmlformats.org/officeDocument/2006/relationships/hyperlink" Target="#'&#1514;&#1494;&#1512;&#1497;&#1501; &#1502;&#1494;&#1493;&#1502;&#1504;&#1497;&#1501; &#1513;&#1504;&#1514;&#1497;'!A1"/><Relationship Id="rId2" Type="http://schemas.openxmlformats.org/officeDocument/2006/relationships/hyperlink" Target="#'&#1492;&#1493;&#1510;&#1488;&#1493;&#1514; &#1500;&#1508;&#1497; &#1513;&#1497;&#1511;&#1493;&#1500; &#1491;&#1506;&#1514;'!A1"/><Relationship Id="rId1" Type="http://schemas.openxmlformats.org/officeDocument/2006/relationships/hyperlink" Target="#&#1502;&#1491;&#1512;&#1497;&#1498;!A1"/><Relationship Id="rId6" Type="http://schemas.openxmlformats.org/officeDocument/2006/relationships/hyperlink" Target="#&#1492;&#1499;&#1504;&#1505;&#1493;&#1514;!A1"/><Relationship Id="rId5" Type="http://schemas.openxmlformats.org/officeDocument/2006/relationships/hyperlink" Target="#&#1492;&#1493;&#1510;&#1488;&#1493;&#1514;!A1"/><Relationship Id="rId4" Type="http://schemas.openxmlformats.org/officeDocument/2006/relationships/hyperlink" Target="#&#1495;&#1505;&#1499;&#1493;&#1504;&#1493;&#1514;!A1"/></Relationships>
</file>

<file path=xl/drawings/_rels/drawing7.xml.rels><?xml version="1.0" encoding="UTF-8" standalone="yes"?>
<Relationships xmlns="http://schemas.openxmlformats.org/package/2006/relationships"><Relationship Id="rId3" Type="http://schemas.openxmlformats.org/officeDocument/2006/relationships/hyperlink" Target="#'&#1514;&#1494;&#1512;&#1497;&#1501; &#1502;&#1494;&#1493;&#1502;&#1504;&#1497;&#1501; &#1513;&#1504;&#1514;&#1497;'!A1"/><Relationship Id="rId2" Type="http://schemas.openxmlformats.org/officeDocument/2006/relationships/hyperlink" Target="#'&#1492;&#1493;&#1510;&#1488;&#1493;&#1514; &#1500;&#1508;&#1497; &#1513;&#1497;&#1511;&#1493;&#1500; &#1491;&#1506;&#1514;'!A1"/><Relationship Id="rId1" Type="http://schemas.openxmlformats.org/officeDocument/2006/relationships/hyperlink" Target="#&#1502;&#1491;&#1512;&#1497;&#1498;!A1"/><Relationship Id="rId6" Type="http://schemas.openxmlformats.org/officeDocument/2006/relationships/hyperlink" Target="#&#1492;&#1499;&#1504;&#1505;&#1493;&#1514;!A1"/><Relationship Id="rId5" Type="http://schemas.openxmlformats.org/officeDocument/2006/relationships/hyperlink" Target="#&#1492;&#1493;&#1510;&#1488;&#1493;&#1514;!A1"/><Relationship Id="rId4" Type="http://schemas.openxmlformats.org/officeDocument/2006/relationships/hyperlink" Target="#&#1495;&#1505;&#1499;&#1493;&#1504;&#1493;&#1514;!A1"/></Relationships>
</file>

<file path=xl/drawings/_rels/drawing8.xml.rels><?xml version="1.0" encoding="UTF-8" standalone="yes"?>
<Relationships xmlns="http://schemas.openxmlformats.org/package/2006/relationships"><Relationship Id="rId3" Type="http://schemas.openxmlformats.org/officeDocument/2006/relationships/hyperlink" Target="#'&#1514;&#1494;&#1512;&#1497;&#1501; &#1502;&#1494;&#1493;&#1502;&#1504;&#1497;&#1501; &#1513;&#1504;&#1514;&#1497;'!A1"/><Relationship Id="rId2" Type="http://schemas.openxmlformats.org/officeDocument/2006/relationships/hyperlink" Target="#'&#1492;&#1493;&#1510;&#1488;&#1493;&#1514; &#1500;&#1508;&#1497; &#1513;&#1497;&#1511;&#1493;&#1500; &#1491;&#1506;&#1514;'!A1"/><Relationship Id="rId1" Type="http://schemas.openxmlformats.org/officeDocument/2006/relationships/hyperlink" Target="#&#1502;&#1491;&#1512;&#1497;&#1498;!A1"/><Relationship Id="rId6" Type="http://schemas.openxmlformats.org/officeDocument/2006/relationships/hyperlink" Target="#&#1492;&#1499;&#1504;&#1505;&#1493;&#1514;!A1"/><Relationship Id="rId5" Type="http://schemas.openxmlformats.org/officeDocument/2006/relationships/hyperlink" Target="#&#1492;&#1493;&#1510;&#1488;&#1493;&#1514;!A1"/><Relationship Id="rId4" Type="http://schemas.openxmlformats.org/officeDocument/2006/relationships/hyperlink" Target="#&#1495;&#1505;&#1499;&#1493;&#1504;&#1493;&#1514;!A1"/></Relationships>
</file>

<file path=xl/drawings/drawing1.xml><?xml version="1.0" encoding="utf-8"?>
<xdr:wsDr xmlns:xdr="http://schemas.openxmlformats.org/drawingml/2006/spreadsheetDrawing" xmlns:a="http://schemas.openxmlformats.org/drawingml/2006/main">
  <xdr:twoCellAnchor editAs="absolute">
    <xdr:from>
      <xdr:col>13</xdr:col>
      <xdr:colOff>597408</xdr:colOff>
      <xdr:row>0</xdr:row>
      <xdr:rowOff>57150</xdr:rowOff>
    </xdr:from>
    <xdr:to>
      <xdr:col>15</xdr:col>
      <xdr:colOff>374904</xdr:colOff>
      <xdr:row>0</xdr:row>
      <xdr:rowOff>496062</xdr:rowOff>
    </xdr:to>
    <xdr:sp macro="" textlink="">
      <xdr:nvSpPr>
        <xdr:cNvPr id="2" name="מלבן מעוגל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2473930856" y="57150"/>
          <a:ext cx="1179576"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9</xdr:col>
      <xdr:colOff>68580</xdr:colOff>
      <xdr:row>0</xdr:row>
      <xdr:rowOff>56768</xdr:rowOff>
    </xdr:from>
    <xdr:to>
      <xdr:col>10</xdr:col>
      <xdr:colOff>49377</xdr:colOff>
      <xdr:row>0</xdr:row>
      <xdr:rowOff>495680</xdr:rowOff>
    </xdr:to>
    <xdr:sp macro="" textlink="">
      <xdr:nvSpPr>
        <xdr:cNvPr id="4" name="מלבן מעוגל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1229148383" y="56768"/>
          <a:ext cx="1116177"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יומי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12</xdr:col>
      <xdr:colOff>60274</xdr:colOff>
      <xdr:row>0</xdr:row>
      <xdr:rowOff>57150</xdr:rowOff>
    </xdr:from>
    <xdr:to>
      <xdr:col>13</xdr:col>
      <xdr:colOff>529285</xdr:colOff>
      <xdr:row>0</xdr:row>
      <xdr:rowOff>496062</xdr:rowOff>
    </xdr:to>
    <xdr:sp macro="" textlink="">
      <xdr:nvSpPr>
        <xdr:cNvPr id="6" name="מלבן מעוגל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12475178555"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10</xdr:col>
      <xdr:colOff>117500</xdr:colOff>
      <xdr:row>0</xdr:row>
      <xdr:rowOff>57150</xdr:rowOff>
    </xdr:from>
    <xdr:to>
      <xdr:col>11</xdr:col>
      <xdr:colOff>136931</xdr:colOff>
      <xdr:row>0</xdr:row>
      <xdr:rowOff>496062</xdr:rowOff>
    </xdr:to>
    <xdr:sp macro="" textlink="">
      <xdr:nvSpPr>
        <xdr:cNvPr id="7" name="מלבן מעוגל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12476426254"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חודשי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525780</xdr:rowOff>
    </xdr:from>
    <xdr:to>
      <xdr:col>4</xdr:col>
      <xdr:colOff>91440</xdr:colOff>
      <xdr:row>1</xdr:row>
      <xdr:rowOff>525780</xdr:rowOff>
    </xdr:to>
    <xdr:sp macro="" textlink="">
      <xdr:nvSpPr>
        <xdr:cNvPr id="3" name="מלבן עם פינה מעוגלת באותו צד 2" descr="מלבן מעוגל">
          <a:extLst>
            <a:ext uri="{FF2B5EF4-FFF2-40B4-BE49-F238E27FC236}">
              <a16:creationId xmlns:a16="http://schemas.microsoft.com/office/drawing/2014/main" id="{00000000-0008-0000-0100-000003000000}"/>
            </a:ext>
          </a:extLst>
        </xdr:cNvPr>
        <xdr:cNvSpPr/>
      </xdr:nvSpPr>
      <xdr:spPr>
        <a:xfrm flipH="1">
          <a:off x="20842437360" y="525780"/>
          <a:ext cx="5707380" cy="556260"/>
        </a:xfrm>
        <a:prstGeom prst="round2SameRect">
          <a:avLst>
            <a:gd name="adj1" fmla="val 0"/>
            <a:gd name="adj2" fmla="val 25491"/>
          </a:avLst>
        </a:prstGeom>
        <a:noFill/>
        <a:ln w="9525">
          <a:solidFill>
            <a:schemeClr val="tx2">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l" rtl="1"/>
          <a:endParaRPr lang="en-US" sz="1600" b="1">
            <a:solidFill>
              <a:schemeClr val="tx2">
                <a:lumMod val="75000"/>
                <a:lumOff val="2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absolute">
    <xdr:from>
      <xdr:col>8</xdr:col>
      <xdr:colOff>961263</xdr:colOff>
      <xdr:row>0</xdr:row>
      <xdr:rowOff>57150</xdr:rowOff>
    </xdr:from>
    <xdr:to>
      <xdr:col>10</xdr:col>
      <xdr:colOff>826389</xdr:colOff>
      <xdr:row>0</xdr:row>
      <xdr:rowOff>496062</xdr:rowOff>
    </xdr:to>
    <xdr:sp macro="" textlink="">
      <xdr:nvSpPr>
        <xdr:cNvPr id="10" name="מלבן מעוגל 9">
          <a:hlinkClick xmlns:r="http://schemas.openxmlformats.org/officeDocument/2006/relationships" r:id="rId1"/>
          <a:extLst>
            <a:ext uri="{FF2B5EF4-FFF2-40B4-BE49-F238E27FC236}">
              <a16:creationId xmlns:a16="http://schemas.microsoft.com/office/drawing/2014/main" id="{00000000-0008-0000-0100-00000A000000}"/>
            </a:ext>
          </a:extLst>
        </xdr:cNvPr>
        <xdr:cNvSpPr/>
      </xdr:nvSpPr>
      <xdr:spPr>
        <a:xfrm flipH="1">
          <a:off x="20833960491" y="57150"/>
          <a:ext cx="114528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5</xdr:col>
      <xdr:colOff>769620</xdr:colOff>
      <xdr:row>0</xdr:row>
      <xdr:rowOff>56768</xdr:rowOff>
    </xdr:from>
    <xdr:to>
      <xdr:col>6</xdr:col>
      <xdr:colOff>718032</xdr:colOff>
      <xdr:row>0</xdr:row>
      <xdr:rowOff>495680</xdr:rowOff>
    </xdr:to>
    <xdr:sp macro="" textlink="">
      <xdr:nvSpPr>
        <xdr:cNvPr id="11" name="מלבן מעוגל 10">
          <a:hlinkClick xmlns:r="http://schemas.openxmlformats.org/officeDocument/2006/relationships" r:id="rId2"/>
          <a:extLst>
            <a:ext uri="{FF2B5EF4-FFF2-40B4-BE49-F238E27FC236}">
              <a16:creationId xmlns:a16="http://schemas.microsoft.com/office/drawing/2014/main" id="{00000000-0008-0000-0100-00000B000000}"/>
            </a:ext>
          </a:extLst>
        </xdr:cNvPr>
        <xdr:cNvSpPr/>
      </xdr:nvSpPr>
      <xdr:spPr>
        <a:xfrm flipH="1">
          <a:off x="20839402848" y="56768"/>
          <a:ext cx="1083792"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יומי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7</xdr:col>
      <xdr:colOff>873709</xdr:colOff>
      <xdr:row>0</xdr:row>
      <xdr:rowOff>57150</xdr:rowOff>
    </xdr:from>
    <xdr:to>
      <xdr:col>8</xdr:col>
      <xdr:colOff>893140</xdr:colOff>
      <xdr:row>0</xdr:row>
      <xdr:rowOff>496062</xdr:rowOff>
    </xdr:to>
    <xdr:sp macro="" textlink="">
      <xdr:nvSpPr>
        <xdr:cNvPr id="12" name="מלבן מעוגל 11">
          <a:hlinkClick xmlns:r="http://schemas.openxmlformats.org/officeDocument/2006/relationships" r:id="rId3"/>
          <a:extLst>
            <a:ext uri="{FF2B5EF4-FFF2-40B4-BE49-F238E27FC236}">
              <a16:creationId xmlns:a16="http://schemas.microsoft.com/office/drawing/2014/main" id="{00000000-0008-0000-0100-00000C000000}"/>
            </a:ext>
          </a:extLst>
        </xdr:cNvPr>
        <xdr:cNvSpPr/>
      </xdr:nvSpPr>
      <xdr:spPr>
        <a:xfrm flipH="1">
          <a:off x="10392994"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6</xdr:col>
      <xdr:colOff>786155</xdr:colOff>
      <xdr:row>0</xdr:row>
      <xdr:rowOff>57150</xdr:rowOff>
    </xdr:from>
    <xdr:to>
      <xdr:col>7</xdr:col>
      <xdr:colOff>805586</xdr:colOff>
      <xdr:row>0</xdr:row>
      <xdr:rowOff>496062</xdr:rowOff>
    </xdr:to>
    <xdr:sp macro="" textlink="">
      <xdr:nvSpPr>
        <xdr:cNvPr id="13" name="מלבן מעוגל 12">
          <a:hlinkClick xmlns:r="http://schemas.openxmlformats.org/officeDocument/2006/relationships" r:id="rId4"/>
          <a:extLst>
            <a:ext uri="{FF2B5EF4-FFF2-40B4-BE49-F238E27FC236}">
              <a16:creationId xmlns:a16="http://schemas.microsoft.com/office/drawing/2014/main" id="{00000000-0008-0000-0100-00000D000000}"/>
            </a:ext>
          </a:extLst>
        </xdr:cNvPr>
        <xdr:cNvSpPr/>
      </xdr:nvSpPr>
      <xdr:spPr>
        <a:xfrm flipH="1">
          <a:off x="9145295"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חודשי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45720</xdr:colOff>
      <xdr:row>0</xdr:row>
      <xdr:rowOff>525780</xdr:rowOff>
    </xdr:from>
    <xdr:to>
      <xdr:col>4</xdr:col>
      <xdr:colOff>533400</xdr:colOff>
      <xdr:row>1</xdr:row>
      <xdr:rowOff>525780</xdr:rowOff>
    </xdr:to>
    <xdr:sp macro="" textlink="">
      <xdr:nvSpPr>
        <xdr:cNvPr id="6" name="מלבן עם פינות מעוגלות באותו צד 5" descr="מלבן מעוגל">
          <a:extLst>
            <a:ext uri="{FF2B5EF4-FFF2-40B4-BE49-F238E27FC236}">
              <a16:creationId xmlns:a16="http://schemas.microsoft.com/office/drawing/2014/main" id="{00000000-0008-0000-0200-000006000000}"/>
            </a:ext>
          </a:extLst>
        </xdr:cNvPr>
        <xdr:cNvSpPr/>
      </xdr:nvSpPr>
      <xdr:spPr>
        <a:xfrm flipH="1">
          <a:off x="11238174120" y="525780"/>
          <a:ext cx="5676900" cy="556260"/>
        </a:xfrm>
        <a:prstGeom prst="round2SameRect">
          <a:avLst>
            <a:gd name="adj1" fmla="val 0"/>
            <a:gd name="adj2" fmla="val 25491"/>
          </a:avLst>
        </a:prstGeom>
        <a:noFill/>
        <a:ln w="9525">
          <a:solidFill>
            <a:schemeClr val="tx2">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l" rtl="1"/>
          <a:endParaRPr lang="en-US" sz="1600" b="1">
            <a:solidFill>
              <a:schemeClr val="tx2">
                <a:lumMod val="75000"/>
                <a:lumOff val="2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absolute">
    <xdr:from>
      <xdr:col>9</xdr:col>
      <xdr:colOff>405003</xdr:colOff>
      <xdr:row>0</xdr:row>
      <xdr:rowOff>57150</xdr:rowOff>
    </xdr:from>
    <xdr:to>
      <xdr:col>10</xdr:col>
      <xdr:colOff>424434</xdr:colOff>
      <xdr:row>0</xdr:row>
      <xdr:rowOff>496062</xdr:rowOff>
    </xdr:to>
    <xdr:sp macro="" textlink="">
      <xdr:nvSpPr>
        <xdr:cNvPr id="3" name="מלבן מעוגל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flipH="1">
          <a:off x="11640693"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6</xdr:col>
      <xdr:colOff>205740</xdr:colOff>
      <xdr:row>0</xdr:row>
      <xdr:rowOff>56768</xdr:rowOff>
    </xdr:from>
    <xdr:to>
      <xdr:col>7</xdr:col>
      <xdr:colOff>161772</xdr:colOff>
      <xdr:row>0</xdr:row>
      <xdr:rowOff>495680</xdr:rowOff>
    </xdr:to>
    <xdr:sp macro="" textlink="">
      <xdr:nvSpPr>
        <xdr:cNvPr id="4" name="מלבן מעוגל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flipH="1">
          <a:off x="11235139608" y="56768"/>
          <a:ext cx="1091412"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יומי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8</xdr:col>
      <xdr:colOff>317449</xdr:colOff>
      <xdr:row>0</xdr:row>
      <xdr:rowOff>57150</xdr:rowOff>
    </xdr:from>
    <xdr:to>
      <xdr:col>9</xdr:col>
      <xdr:colOff>336880</xdr:colOff>
      <xdr:row>0</xdr:row>
      <xdr:rowOff>496062</xdr:rowOff>
    </xdr:to>
    <xdr:sp macro="" textlink="">
      <xdr:nvSpPr>
        <xdr:cNvPr id="5" name="מלבן מעוגל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flipH="1">
          <a:off x="10392994"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7</xdr:col>
      <xdr:colOff>229895</xdr:colOff>
      <xdr:row>0</xdr:row>
      <xdr:rowOff>57150</xdr:rowOff>
    </xdr:from>
    <xdr:to>
      <xdr:col>8</xdr:col>
      <xdr:colOff>249326</xdr:colOff>
      <xdr:row>0</xdr:row>
      <xdr:rowOff>496062</xdr:rowOff>
    </xdr:to>
    <xdr:sp macro="" textlink="">
      <xdr:nvSpPr>
        <xdr:cNvPr id="7" name="מלבן מעוגל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flipH="1">
          <a:off x="9145295" y="57150"/>
          <a:ext cx="1179576"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חודשי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544196</xdr:rowOff>
    </xdr:from>
    <xdr:to>
      <xdr:col>3</xdr:col>
      <xdr:colOff>1714500</xdr:colOff>
      <xdr:row>1</xdr:row>
      <xdr:rowOff>541020</xdr:rowOff>
    </xdr:to>
    <xdr:sp macro="" textlink="">
      <xdr:nvSpPr>
        <xdr:cNvPr id="2" name="מלבן עם פינה מעוגלת באותו צד 18" descr="מלבן מעוגל">
          <a:extLst>
            <a:ext uri="{FF2B5EF4-FFF2-40B4-BE49-F238E27FC236}">
              <a16:creationId xmlns:a16="http://schemas.microsoft.com/office/drawing/2014/main" id="{00000000-0008-0000-0300-000002000000}"/>
            </a:ext>
          </a:extLst>
        </xdr:cNvPr>
        <xdr:cNvSpPr/>
      </xdr:nvSpPr>
      <xdr:spPr>
        <a:xfrm flipH="1">
          <a:off x="26064941520" y="544196"/>
          <a:ext cx="5097780" cy="553084"/>
        </a:xfrm>
        <a:prstGeom prst="round2SameRect">
          <a:avLst>
            <a:gd name="adj1" fmla="val 0"/>
            <a:gd name="adj2" fmla="val 25491"/>
          </a:avLst>
        </a:prstGeom>
        <a:noFill/>
        <a:ln w="9525">
          <a:solidFill>
            <a:schemeClr val="tx2">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l" rtl="1"/>
          <a:endParaRPr lang="en-US" sz="1600" b="1">
            <a:solidFill>
              <a:schemeClr val="tx2">
                <a:lumMod val="75000"/>
                <a:lumOff val="2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absolute">
    <xdr:from>
      <xdr:col>9</xdr:col>
      <xdr:colOff>230955</xdr:colOff>
      <xdr:row>0</xdr:row>
      <xdr:rowOff>57150</xdr:rowOff>
    </xdr:from>
    <xdr:to>
      <xdr:col>10</xdr:col>
      <xdr:colOff>77031</xdr:colOff>
      <xdr:row>0</xdr:row>
      <xdr:rowOff>496062</xdr:rowOff>
    </xdr:to>
    <xdr:sp macro="" textlink="">
      <xdr:nvSpPr>
        <xdr:cNvPr id="7" name="מלבן מעוגל 6">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flipH="1">
          <a:off x="11640693"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6</xdr:col>
      <xdr:colOff>682668</xdr:colOff>
      <xdr:row>0</xdr:row>
      <xdr:rowOff>56768</xdr:rowOff>
    </xdr:from>
    <xdr:to>
      <xdr:col>6</xdr:col>
      <xdr:colOff>1834535</xdr:colOff>
      <xdr:row>0</xdr:row>
      <xdr:rowOff>495680</xdr:rowOff>
    </xdr:to>
    <xdr:sp macro="" textlink="">
      <xdr:nvSpPr>
        <xdr:cNvPr id="11" name="מלבן מעוגל 10">
          <a:hlinkClick xmlns:r="http://schemas.openxmlformats.org/officeDocument/2006/relationships" r:id="rId2"/>
          <a:extLst>
            <a:ext uri="{FF2B5EF4-FFF2-40B4-BE49-F238E27FC236}">
              <a16:creationId xmlns:a16="http://schemas.microsoft.com/office/drawing/2014/main" id="{00000000-0008-0000-0300-00000B000000}"/>
            </a:ext>
          </a:extLst>
        </xdr:cNvPr>
        <xdr:cNvSpPr/>
      </xdr:nvSpPr>
      <xdr:spPr>
        <a:xfrm flipH="1">
          <a:off x="7897596"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 לפי שיקול דעת</a:t>
          </a:r>
        </a:p>
      </xdr:txBody>
    </xdr:sp>
    <xdr:clientData fPrintsWithSheet="0"/>
  </xdr:twoCellAnchor>
  <xdr:twoCellAnchor editAs="absolute">
    <xdr:from>
      <xdr:col>7</xdr:col>
      <xdr:colOff>1167252</xdr:colOff>
      <xdr:row>0</xdr:row>
      <xdr:rowOff>57150</xdr:rowOff>
    </xdr:from>
    <xdr:to>
      <xdr:col>9</xdr:col>
      <xdr:colOff>162832</xdr:colOff>
      <xdr:row>0</xdr:row>
      <xdr:rowOff>496062</xdr:rowOff>
    </xdr:to>
    <xdr:sp macro="" textlink="">
      <xdr:nvSpPr>
        <xdr:cNvPr id="12" name="מלבן מעוגל 11">
          <a:hlinkClick xmlns:r="http://schemas.openxmlformats.org/officeDocument/2006/relationships" r:id="rId3"/>
          <a:extLst>
            <a:ext uri="{FF2B5EF4-FFF2-40B4-BE49-F238E27FC236}">
              <a16:creationId xmlns:a16="http://schemas.microsoft.com/office/drawing/2014/main" id="{00000000-0008-0000-0300-00000C000000}"/>
            </a:ext>
          </a:extLst>
        </xdr:cNvPr>
        <xdr:cNvSpPr/>
      </xdr:nvSpPr>
      <xdr:spPr>
        <a:xfrm flipH="1">
          <a:off x="10392994" y="57150"/>
          <a:ext cx="1179576"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6</xdr:col>
      <xdr:colOff>1902658</xdr:colOff>
      <xdr:row>0</xdr:row>
      <xdr:rowOff>57150</xdr:rowOff>
    </xdr:from>
    <xdr:to>
      <xdr:col>7</xdr:col>
      <xdr:colOff>1096358</xdr:colOff>
      <xdr:row>0</xdr:row>
      <xdr:rowOff>496062</xdr:rowOff>
    </xdr:to>
    <xdr:sp macro="" textlink="">
      <xdr:nvSpPr>
        <xdr:cNvPr id="13" name="מלבן מעוגל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flipH="1">
          <a:off x="9145295"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חסכונות</a:t>
          </a:r>
        </a:p>
      </xdr:txBody>
    </xdr:sp>
    <xdr:clientData fPrintsWithSheet="0"/>
  </xdr:twoCellAnchor>
  <xdr:twoCellAnchor editAs="absolute">
    <xdr:from>
      <xdr:col>5</xdr:col>
      <xdr:colOff>821290</xdr:colOff>
      <xdr:row>0</xdr:row>
      <xdr:rowOff>56768</xdr:rowOff>
    </xdr:from>
    <xdr:to>
      <xdr:col>6</xdr:col>
      <xdr:colOff>614545</xdr:colOff>
      <xdr:row>0</xdr:row>
      <xdr:rowOff>495680</xdr:rowOff>
    </xdr:to>
    <xdr:sp macro="" textlink="">
      <xdr:nvSpPr>
        <xdr:cNvPr id="14" name="מלבן מעוגל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flipH="1">
          <a:off x="6649897"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a:t>
          </a:r>
        </a:p>
      </xdr:txBody>
    </xdr:sp>
    <xdr:clientData fPrintsWithSheet="0"/>
  </xdr:twoCellAnchor>
  <xdr:twoCellAnchor editAs="absolute">
    <xdr:from>
      <xdr:col>3</xdr:col>
      <xdr:colOff>1770611</xdr:colOff>
      <xdr:row>0</xdr:row>
      <xdr:rowOff>56768</xdr:rowOff>
    </xdr:from>
    <xdr:to>
      <xdr:col>5</xdr:col>
      <xdr:colOff>751644</xdr:colOff>
      <xdr:row>0</xdr:row>
      <xdr:rowOff>495680</xdr:rowOff>
    </xdr:to>
    <xdr:sp macro="" textlink="">
      <xdr:nvSpPr>
        <xdr:cNvPr id="16" name="מלבן מעוגל 15">
          <a:hlinkClick xmlns:r="http://schemas.openxmlformats.org/officeDocument/2006/relationships" r:id="rId6"/>
          <a:extLst>
            <a:ext uri="{FF2B5EF4-FFF2-40B4-BE49-F238E27FC236}">
              <a16:creationId xmlns:a16="http://schemas.microsoft.com/office/drawing/2014/main" id="{00000000-0008-0000-0300-000010000000}"/>
            </a:ext>
          </a:extLst>
        </xdr:cNvPr>
        <xdr:cNvSpPr/>
      </xdr:nvSpPr>
      <xdr:spPr>
        <a:xfrm flipH="1">
          <a:off x="5400675"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הכנסות</a:t>
          </a:r>
        </a:p>
      </xdr:txBody>
    </xdr:sp>
    <xdr:clientData fPrintsWithSheet="0"/>
  </xdr:twoCellAnchor>
  <xdr:twoCellAnchor>
    <xdr:from>
      <xdr:col>1</xdr:col>
      <xdr:colOff>60960</xdr:colOff>
      <xdr:row>4</xdr:row>
      <xdr:rowOff>411480</xdr:rowOff>
    </xdr:from>
    <xdr:to>
      <xdr:col>4</xdr:col>
      <xdr:colOff>0</xdr:colOff>
      <xdr:row>5</xdr:row>
      <xdr:rowOff>4465320</xdr:rowOff>
    </xdr:to>
    <xdr:graphicFrame macro="">
      <xdr:nvGraphicFramePr>
        <xdr:cNvPr id="3" name="תרשים 2">
          <a:extLst>
            <a:ext uri="{FF2B5EF4-FFF2-40B4-BE49-F238E27FC236}">
              <a16:creationId xmlns:a16="http://schemas.microsoft.com/office/drawing/2014/main" id="{5647977E-02A0-40DD-8AD4-D8C13079E6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123825</xdr:colOff>
      <xdr:row>5</xdr:row>
      <xdr:rowOff>129540</xdr:rowOff>
    </xdr:from>
    <xdr:to>
      <xdr:col>7</xdr:col>
      <xdr:colOff>1600200</xdr:colOff>
      <xdr:row>6</xdr:row>
      <xdr:rowOff>53340</xdr:rowOff>
    </xdr:to>
    <xdr:graphicFrame macro="">
      <xdr:nvGraphicFramePr>
        <xdr:cNvPr id="5" name="תרשים 4">
          <a:extLst>
            <a:ext uri="{FF2B5EF4-FFF2-40B4-BE49-F238E27FC236}">
              <a16:creationId xmlns:a16="http://schemas.microsoft.com/office/drawing/2014/main" id="{3B133882-AADC-4181-8E46-61A8D3D960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22860</xdr:colOff>
      <xdr:row>5</xdr:row>
      <xdr:rowOff>114300</xdr:rowOff>
    </xdr:from>
    <xdr:to>
      <xdr:col>11</xdr:col>
      <xdr:colOff>1089660</xdr:colOff>
      <xdr:row>5</xdr:row>
      <xdr:rowOff>4511040</xdr:rowOff>
    </xdr:to>
    <xdr:graphicFrame macro="">
      <xdr:nvGraphicFramePr>
        <xdr:cNvPr id="6" name="תרשים 5">
          <a:extLst>
            <a:ext uri="{FF2B5EF4-FFF2-40B4-BE49-F238E27FC236}">
              <a16:creationId xmlns:a16="http://schemas.microsoft.com/office/drawing/2014/main" id="{2D6493A8-099A-4E65-8160-A41290BE69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99060</xdr:colOff>
      <xdr:row>5</xdr:row>
      <xdr:rowOff>22860</xdr:rowOff>
    </xdr:from>
    <xdr:to>
      <xdr:col>15</xdr:col>
      <xdr:colOff>1790700</xdr:colOff>
      <xdr:row>6</xdr:row>
      <xdr:rowOff>15240</xdr:rowOff>
    </xdr:to>
    <xdr:graphicFrame macro="">
      <xdr:nvGraphicFramePr>
        <xdr:cNvPr id="15" name="תרשים 14">
          <a:extLst>
            <a:ext uri="{FF2B5EF4-FFF2-40B4-BE49-F238E27FC236}">
              <a16:creationId xmlns:a16="http://schemas.microsoft.com/office/drawing/2014/main" id="{DE587D95-799E-418D-B174-7FF3F2FC50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26670</xdr:rowOff>
    </xdr:from>
    <xdr:to>
      <xdr:col>4</xdr:col>
      <xdr:colOff>377190</xdr:colOff>
      <xdr:row>2</xdr:row>
      <xdr:rowOff>26670</xdr:rowOff>
    </xdr:to>
    <xdr:sp macro="" textlink="">
      <xdr:nvSpPr>
        <xdr:cNvPr id="2" name="מלבן עם פינה מעוגלת באותו צד 18" descr="מלבן מעוגל">
          <a:extLst>
            <a:ext uri="{FF2B5EF4-FFF2-40B4-BE49-F238E27FC236}">
              <a16:creationId xmlns:a16="http://schemas.microsoft.com/office/drawing/2014/main" id="{00000000-0008-0000-0400-000002000000}"/>
            </a:ext>
          </a:extLst>
        </xdr:cNvPr>
        <xdr:cNvSpPr/>
      </xdr:nvSpPr>
      <xdr:spPr>
        <a:xfrm flipH="1">
          <a:off x="20842014450" y="586740"/>
          <a:ext cx="4545330" cy="560070"/>
        </a:xfrm>
        <a:prstGeom prst="round2SameRect">
          <a:avLst>
            <a:gd name="adj1" fmla="val 0"/>
            <a:gd name="adj2" fmla="val 25491"/>
          </a:avLst>
        </a:prstGeom>
        <a:solidFill>
          <a:schemeClr val="tx2">
            <a:alpha val="0"/>
          </a:schemeClr>
        </a:solidFill>
        <a:ln w="9525">
          <a:solidFill>
            <a:schemeClr val="tx2">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l" rtl="1"/>
          <a:endParaRPr lang="en-US" sz="1600" b="1">
            <a:solidFill>
              <a:schemeClr val="tx2">
                <a:lumMod val="75000"/>
                <a:lumOff val="25000"/>
              </a:schemeClr>
            </a:solidFill>
            <a:latin typeface="Heebo" pitchFamily="2" charset="-79"/>
            <a:ea typeface="Tahoma" panose="020B0604030504040204" pitchFamily="34" charset="0"/>
            <a:cs typeface="Heebo" pitchFamily="2" charset="-79"/>
          </a:endParaRPr>
        </a:p>
      </xdr:txBody>
    </xdr:sp>
    <xdr:clientData/>
  </xdr:twoCellAnchor>
  <xdr:twoCellAnchor editAs="absolute">
    <xdr:from>
      <xdr:col>11</xdr:col>
      <xdr:colOff>161163</xdr:colOff>
      <xdr:row>0</xdr:row>
      <xdr:rowOff>57150</xdr:rowOff>
    </xdr:from>
    <xdr:to>
      <xdr:col>12</xdr:col>
      <xdr:colOff>33909</xdr:colOff>
      <xdr:row>0</xdr:row>
      <xdr:rowOff>496062</xdr:rowOff>
    </xdr:to>
    <xdr:sp macro="" textlink="">
      <xdr:nvSpPr>
        <xdr:cNvPr id="15" name="מלבן מעוגל 14">
          <a:hlinkClick xmlns:r="http://schemas.openxmlformats.org/officeDocument/2006/relationships" r:id="rId1"/>
          <a:extLst>
            <a:ext uri="{FF2B5EF4-FFF2-40B4-BE49-F238E27FC236}">
              <a16:creationId xmlns:a16="http://schemas.microsoft.com/office/drawing/2014/main" id="{00000000-0008-0000-0400-00000F000000}"/>
            </a:ext>
          </a:extLst>
        </xdr:cNvPr>
        <xdr:cNvSpPr/>
      </xdr:nvSpPr>
      <xdr:spPr>
        <a:xfrm flipH="1">
          <a:off x="11640693"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7</xdr:col>
      <xdr:colOff>180441</xdr:colOff>
      <xdr:row>0</xdr:row>
      <xdr:rowOff>56768</xdr:rowOff>
    </xdr:from>
    <xdr:to>
      <xdr:col>8</xdr:col>
      <xdr:colOff>199872</xdr:colOff>
      <xdr:row>0</xdr:row>
      <xdr:rowOff>495680</xdr:rowOff>
    </xdr:to>
    <xdr:sp macro="" textlink="">
      <xdr:nvSpPr>
        <xdr:cNvPr id="16" name="מלבן מעוגל 15">
          <a:hlinkClick xmlns:r="http://schemas.openxmlformats.org/officeDocument/2006/relationships" r:id="rId2"/>
          <a:extLst>
            <a:ext uri="{FF2B5EF4-FFF2-40B4-BE49-F238E27FC236}">
              <a16:creationId xmlns:a16="http://schemas.microsoft.com/office/drawing/2014/main" id="{00000000-0008-0000-0400-000010000000}"/>
            </a:ext>
          </a:extLst>
        </xdr:cNvPr>
        <xdr:cNvSpPr/>
      </xdr:nvSpPr>
      <xdr:spPr>
        <a:xfrm flipH="1">
          <a:off x="7897596"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 לפי שיקול דעת</a:t>
          </a:r>
        </a:p>
      </xdr:txBody>
    </xdr:sp>
    <xdr:clientData fPrintsWithSheet="0"/>
  </xdr:twoCellAnchor>
  <xdr:twoCellAnchor editAs="absolute">
    <xdr:from>
      <xdr:col>10</xdr:col>
      <xdr:colOff>210769</xdr:colOff>
      <xdr:row>0</xdr:row>
      <xdr:rowOff>57150</xdr:rowOff>
    </xdr:from>
    <xdr:to>
      <xdr:col>11</xdr:col>
      <xdr:colOff>93040</xdr:colOff>
      <xdr:row>0</xdr:row>
      <xdr:rowOff>496062</xdr:rowOff>
    </xdr:to>
    <xdr:sp macro="" textlink="">
      <xdr:nvSpPr>
        <xdr:cNvPr id="17" name="מלבן מעוגל 16">
          <a:hlinkClick xmlns:r="http://schemas.openxmlformats.org/officeDocument/2006/relationships" r:id="rId3"/>
          <a:extLst>
            <a:ext uri="{FF2B5EF4-FFF2-40B4-BE49-F238E27FC236}">
              <a16:creationId xmlns:a16="http://schemas.microsoft.com/office/drawing/2014/main" id="{00000000-0008-0000-0400-000011000000}"/>
            </a:ext>
          </a:extLst>
        </xdr:cNvPr>
        <xdr:cNvSpPr/>
      </xdr:nvSpPr>
      <xdr:spPr>
        <a:xfrm flipH="1">
          <a:off x="10392994"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8</xdr:col>
      <xdr:colOff>267995</xdr:colOff>
      <xdr:row>0</xdr:row>
      <xdr:rowOff>57150</xdr:rowOff>
    </xdr:from>
    <xdr:to>
      <xdr:col>10</xdr:col>
      <xdr:colOff>142646</xdr:colOff>
      <xdr:row>0</xdr:row>
      <xdr:rowOff>496062</xdr:rowOff>
    </xdr:to>
    <xdr:sp macro="" textlink="">
      <xdr:nvSpPr>
        <xdr:cNvPr id="18" name="מלבן מעוגל 17">
          <a:hlinkClick xmlns:r="http://schemas.openxmlformats.org/officeDocument/2006/relationships" r:id="rId4"/>
          <a:extLst>
            <a:ext uri="{FF2B5EF4-FFF2-40B4-BE49-F238E27FC236}">
              <a16:creationId xmlns:a16="http://schemas.microsoft.com/office/drawing/2014/main" id="{00000000-0008-0000-0400-000012000000}"/>
            </a:ext>
          </a:extLst>
        </xdr:cNvPr>
        <xdr:cNvSpPr/>
      </xdr:nvSpPr>
      <xdr:spPr>
        <a:xfrm flipH="1">
          <a:off x="9145295"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חסכונות</a:t>
          </a:r>
        </a:p>
      </xdr:txBody>
    </xdr:sp>
    <xdr:clientData fPrintsWithSheet="0"/>
  </xdr:twoCellAnchor>
  <xdr:twoCellAnchor editAs="absolute">
    <xdr:from>
      <xdr:col>6</xdr:col>
      <xdr:colOff>92887</xdr:colOff>
      <xdr:row>0</xdr:row>
      <xdr:rowOff>56768</xdr:rowOff>
    </xdr:from>
    <xdr:to>
      <xdr:col>7</xdr:col>
      <xdr:colOff>112318</xdr:colOff>
      <xdr:row>0</xdr:row>
      <xdr:rowOff>495680</xdr:rowOff>
    </xdr:to>
    <xdr:sp macro="" textlink="">
      <xdr:nvSpPr>
        <xdr:cNvPr id="19" name="מלבן מעוגל 18">
          <a:hlinkClick xmlns:r="http://schemas.openxmlformats.org/officeDocument/2006/relationships" r:id="rId5"/>
          <a:extLst>
            <a:ext uri="{FF2B5EF4-FFF2-40B4-BE49-F238E27FC236}">
              <a16:creationId xmlns:a16="http://schemas.microsoft.com/office/drawing/2014/main" id="{00000000-0008-0000-0400-000013000000}"/>
            </a:ext>
          </a:extLst>
        </xdr:cNvPr>
        <xdr:cNvSpPr/>
      </xdr:nvSpPr>
      <xdr:spPr>
        <a:xfrm flipH="1">
          <a:off x="6649897"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a:t>
          </a:r>
        </a:p>
      </xdr:txBody>
    </xdr:sp>
    <xdr:clientData fPrintsWithSheet="0"/>
  </xdr:twoCellAnchor>
  <xdr:twoCellAnchor editAs="absolute">
    <xdr:from>
      <xdr:col>5</xdr:col>
      <xdr:colOff>3810</xdr:colOff>
      <xdr:row>0</xdr:row>
      <xdr:rowOff>56768</xdr:rowOff>
    </xdr:from>
    <xdr:to>
      <xdr:col>6</xdr:col>
      <xdr:colOff>23241</xdr:colOff>
      <xdr:row>0</xdr:row>
      <xdr:rowOff>495680</xdr:rowOff>
    </xdr:to>
    <xdr:sp macro="" textlink="">
      <xdr:nvSpPr>
        <xdr:cNvPr id="21" name="מלבן מעוגל 20">
          <a:hlinkClick xmlns:r="http://schemas.openxmlformats.org/officeDocument/2006/relationships" r:id="rId6"/>
          <a:extLst>
            <a:ext uri="{FF2B5EF4-FFF2-40B4-BE49-F238E27FC236}">
              <a16:creationId xmlns:a16="http://schemas.microsoft.com/office/drawing/2014/main" id="{00000000-0008-0000-0400-000015000000}"/>
            </a:ext>
          </a:extLst>
        </xdr:cNvPr>
        <xdr:cNvSpPr/>
      </xdr:nvSpPr>
      <xdr:spPr>
        <a:xfrm flipH="1">
          <a:off x="5400675" y="56768"/>
          <a:ext cx="1179576"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הכנסות</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7621</xdr:colOff>
      <xdr:row>0</xdr:row>
      <xdr:rowOff>541020</xdr:rowOff>
    </xdr:from>
    <xdr:to>
      <xdr:col>4</xdr:col>
      <xdr:colOff>428626</xdr:colOff>
      <xdr:row>1</xdr:row>
      <xdr:rowOff>541020</xdr:rowOff>
    </xdr:to>
    <xdr:sp macro="" textlink="">
      <xdr:nvSpPr>
        <xdr:cNvPr id="4" name="מלבן עם פינה מעוגלת באותו צד 18" descr="מלבן מעוגל">
          <a:extLst>
            <a:ext uri="{FF2B5EF4-FFF2-40B4-BE49-F238E27FC236}">
              <a16:creationId xmlns:a16="http://schemas.microsoft.com/office/drawing/2014/main" id="{00000000-0008-0000-0500-000004000000}"/>
            </a:ext>
          </a:extLst>
        </xdr:cNvPr>
        <xdr:cNvSpPr/>
      </xdr:nvSpPr>
      <xdr:spPr>
        <a:xfrm flipH="1">
          <a:off x="20841810614" y="541020"/>
          <a:ext cx="5335905" cy="556260"/>
        </a:xfrm>
        <a:prstGeom prst="round2SameRect">
          <a:avLst>
            <a:gd name="adj1" fmla="val 0"/>
            <a:gd name="adj2" fmla="val 25491"/>
          </a:avLst>
        </a:prstGeom>
        <a:solidFill>
          <a:schemeClr val="tx2">
            <a:alpha val="0"/>
          </a:schemeClr>
        </a:solidFill>
        <a:ln w="9525">
          <a:solidFill>
            <a:schemeClr val="tx2">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l" rtl="1"/>
          <a:endParaRPr lang="en-US" sz="1600" b="1">
            <a:solidFill>
              <a:schemeClr val="tx2">
                <a:lumMod val="75000"/>
                <a:lumOff val="25000"/>
              </a:schemeClr>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absolute">
    <xdr:from>
      <xdr:col>10</xdr:col>
      <xdr:colOff>526923</xdr:colOff>
      <xdr:row>0</xdr:row>
      <xdr:rowOff>57150</xdr:rowOff>
    </xdr:from>
    <xdr:to>
      <xdr:col>11</xdr:col>
      <xdr:colOff>399669</xdr:colOff>
      <xdr:row>0</xdr:row>
      <xdr:rowOff>496062</xdr:rowOff>
    </xdr:to>
    <xdr:sp macro="" textlink="">
      <xdr:nvSpPr>
        <xdr:cNvPr id="16" name="מלבן מעוגל 15">
          <a:hlinkClick xmlns:r="http://schemas.openxmlformats.org/officeDocument/2006/relationships" r:id="rId1"/>
          <a:extLst>
            <a:ext uri="{FF2B5EF4-FFF2-40B4-BE49-F238E27FC236}">
              <a16:creationId xmlns:a16="http://schemas.microsoft.com/office/drawing/2014/main" id="{00000000-0008-0000-0500-000010000000}"/>
            </a:ext>
          </a:extLst>
        </xdr:cNvPr>
        <xdr:cNvSpPr/>
      </xdr:nvSpPr>
      <xdr:spPr>
        <a:xfrm flipH="1">
          <a:off x="11640693"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6</xdr:col>
      <xdr:colOff>409041</xdr:colOff>
      <xdr:row>0</xdr:row>
      <xdr:rowOff>56768</xdr:rowOff>
    </xdr:from>
    <xdr:to>
      <xdr:col>7</xdr:col>
      <xdr:colOff>428472</xdr:colOff>
      <xdr:row>0</xdr:row>
      <xdr:rowOff>495680</xdr:rowOff>
    </xdr:to>
    <xdr:sp macro="" textlink="">
      <xdr:nvSpPr>
        <xdr:cNvPr id="17" name="מלבן מעוגל 16">
          <a:hlinkClick xmlns:r="http://schemas.openxmlformats.org/officeDocument/2006/relationships" r:id="rId2"/>
          <a:extLst>
            <a:ext uri="{FF2B5EF4-FFF2-40B4-BE49-F238E27FC236}">
              <a16:creationId xmlns:a16="http://schemas.microsoft.com/office/drawing/2014/main" id="{00000000-0008-0000-0500-000011000000}"/>
            </a:ext>
          </a:extLst>
        </xdr:cNvPr>
        <xdr:cNvSpPr/>
      </xdr:nvSpPr>
      <xdr:spPr>
        <a:xfrm flipH="1">
          <a:off x="7897596"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 לפי שיקול דעת</a:t>
          </a:r>
        </a:p>
      </xdr:txBody>
    </xdr:sp>
    <xdr:clientData fPrintsWithSheet="0"/>
  </xdr:twoCellAnchor>
  <xdr:twoCellAnchor editAs="absolute">
    <xdr:from>
      <xdr:col>8</xdr:col>
      <xdr:colOff>584149</xdr:colOff>
      <xdr:row>0</xdr:row>
      <xdr:rowOff>57150</xdr:rowOff>
    </xdr:from>
    <xdr:to>
      <xdr:col>10</xdr:col>
      <xdr:colOff>458800</xdr:colOff>
      <xdr:row>0</xdr:row>
      <xdr:rowOff>496062</xdr:rowOff>
    </xdr:to>
    <xdr:sp macro="" textlink="">
      <xdr:nvSpPr>
        <xdr:cNvPr id="18" name="מלבן מעוגל 17">
          <a:hlinkClick xmlns:r="http://schemas.openxmlformats.org/officeDocument/2006/relationships" r:id="rId3"/>
          <a:extLst>
            <a:ext uri="{FF2B5EF4-FFF2-40B4-BE49-F238E27FC236}">
              <a16:creationId xmlns:a16="http://schemas.microsoft.com/office/drawing/2014/main" id="{00000000-0008-0000-0500-000012000000}"/>
            </a:ext>
          </a:extLst>
        </xdr:cNvPr>
        <xdr:cNvSpPr/>
      </xdr:nvSpPr>
      <xdr:spPr>
        <a:xfrm flipH="1">
          <a:off x="20836111160" y="57150"/>
          <a:ext cx="1154811"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7</xdr:col>
      <xdr:colOff>496595</xdr:colOff>
      <xdr:row>0</xdr:row>
      <xdr:rowOff>57150</xdr:rowOff>
    </xdr:from>
    <xdr:to>
      <xdr:col>8</xdr:col>
      <xdr:colOff>516026</xdr:colOff>
      <xdr:row>0</xdr:row>
      <xdr:rowOff>496062</xdr:rowOff>
    </xdr:to>
    <xdr:sp macro="" textlink="">
      <xdr:nvSpPr>
        <xdr:cNvPr id="19" name="מלבן מעוגל 18">
          <a:hlinkClick xmlns:r="http://schemas.openxmlformats.org/officeDocument/2006/relationships" r:id="rId4"/>
          <a:extLst>
            <a:ext uri="{FF2B5EF4-FFF2-40B4-BE49-F238E27FC236}">
              <a16:creationId xmlns:a16="http://schemas.microsoft.com/office/drawing/2014/main" id="{00000000-0008-0000-0500-000013000000}"/>
            </a:ext>
          </a:extLst>
        </xdr:cNvPr>
        <xdr:cNvSpPr/>
      </xdr:nvSpPr>
      <xdr:spPr>
        <a:xfrm flipH="1">
          <a:off x="9145295"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חסכונות</a:t>
          </a:r>
        </a:p>
      </xdr:txBody>
    </xdr:sp>
    <xdr:clientData fPrintsWithSheet="0"/>
  </xdr:twoCellAnchor>
  <xdr:twoCellAnchor editAs="absolute">
    <xdr:from>
      <xdr:col>5</xdr:col>
      <xdr:colOff>321487</xdr:colOff>
      <xdr:row>0</xdr:row>
      <xdr:rowOff>56768</xdr:rowOff>
    </xdr:from>
    <xdr:to>
      <xdr:col>6</xdr:col>
      <xdr:colOff>340918</xdr:colOff>
      <xdr:row>0</xdr:row>
      <xdr:rowOff>495680</xdr:rowOff>
    </xdr:to>
    <xdr:sp macro="" textlink="">
      <xdr:nvSpPr>
        <xdr:cNvPr id="20" name="מלבן מעוגל 19">
          <a:hlinkClick xmlns:r="http://schemas.openxmlformats.org/officeDocument/2006/relationships" r:id="rId5"/>
          <a:extLst>
            <a:ext uri="{FF2B5EF4-FFF2-40B4-BE49-F238E27FC236}">
              <a16:creationId xmlns:a16="http://schemas.microsoft.com/office/drawing/2014/main" id="{00000000-0008-0000-0500-000014000000}"/>
            </a:ext>
          </a:extLst>
        </xdr:cNvPr>
        <xdr:cNvSpPr/>
      </xdr:nvSpPr>
      <xdr:spPr>
        <a:xfrm flipH="1">
          <a:off x="6649897" y="56768"/>
          <a:ext cx="1179576"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a:t>
          </a:r>
        </a:p>
      </xdr:txBody>
    </xdr:sp>
    <xdr:clientData fPrintsWithSheet="0"/>
  </xdr:twoCellAnchor>
  <xdr:twoCellAnchor editAs="absolute">
    <xdr:from>
      <xdr:col>4</xdr:col>
      <xdr:colOff>232410</xdr:colOff>
      <xdr:row>0</xdr:row>
      <xdr:rowOff>56768</xdr:rowOff>
    </xdr:from>
    <xdr:to>
      <xdr:col>5</xdr:col>
      <xdr:colOff>251841</xdr:colOff>
      <xdr:row>0</xdr:row>
      <xdr:rowOff>495680</xdr:rowOff>
    </xdr:to>
    <xdr:sp macro="" textlink="">
      <xdr:nvSpPr>
        <xdr:cNvPr id="22" name="מלבן מעוגל 21">
          <a:hlinkClick xmlns:r="http://schemas.openxmlformats.org/officeDocument/2006/relationships" r:id="rId6"/>
          <a:extLst>
            <a:ext uri="{FF2B5EF4-FFF2-40B4-BE49-F238E27FC236}">
              <a16:creationId xmlns:a16="http://schemas.microsoft.com/office/drawing/2014/main" id="{00000000-0008-0000-0500-000016000000}"/>
            </a:ext>
          </a:extLst>
        </xdr:cNvPr>
        <xdr:cNvSpPr/>
      </xdr:nvSpPr>
      <xdr:spPr>
        <a:xfrm flipH="1">
          <a:off x="5400675"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הכנסות</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15241</xdr:colOff>
      <xdr:row>0</xdr:row>
      <xdr:rowOff>541020</xdr:rowOff>
    </xdr:from>
    <xdr:to>
      <xdr:col>4</xdr:col>
      <xdr:colOff>421006</xdr:colOff>
      <xdr:row>1</xdr:row>
      <xdr:rowOff>541020</xdr:rowOff>
    </xdr:to>
    <xdr:sp macro="" textlink="">
      <xdr:nvSpPr>
        <xdr:cNvPr id="4" name="מלבן עם פינה מעוגלת באותו צד 18" descr="מלבן מעוגל">
          <a:extLst>
            <a:ext uri="{FF2B5EF4-FFF2-40B4-BE49-F238E27FC236}">
              <a16:creationId xmlns:a16="http://schemas.microsoft.com/office/drawing/2014/main" id="{00000000-0008-0000-0600-000004000000}"/>
            </a:ext>
          </a:extLst>
        </xdr:cNvPr>
        <xdr:cNvSpPr/>
      </xdr:nvSpPr>
      <xdr:spPr>
        <a:xfrm flipH="1">
          <a:off x="20841894434" y="541020"/>
          <a:ext cx="4779645" cy="556260"/>
        </a:xfrm>
        <a:prstGeom prst="round2SameRect">
          <a:avLst>
            <a:gd name="adj1" fmla="val 0"/>
            <a:gd name="adj2" fmla="val 25491"/>
          </a:avLst>
        </a:prstGeom>
        <a:solidFill>
          <a:schemeClr val="tx2">
            <a:alpha val="0"/>
          </a:schemeClr>
        </a:solidFill>
        <a:ln w="9525">
          <a:solidFill>
            <a:schemeClr val="tx2">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l" rtl="1"/>
          <a:endParaRPr lang="en-US" sz="1600" b="1">
            <a:solidFill>
              <a:schemeClr val="tx2">
                <a:lumMod val="75000"/>
                <a:lumOff val="25000"/>
              </a:schemeClr>
            </a:solidFill>
            <a:latin typeface="Heebo" pitchFamily="2" charset="-79"/>
            <a:ea typeface="Tahoma" panose="020B0604030504040204" pitchFamily="34" charset="0"/>
            <a:cs typeface="Heebo" pitchFamily="2" charset="-79"/>
          </a:endParaRPr>
        </a:p>
      </xdr:txBody>
    </xdr:sp>
    <xdr:clientData/>
  </xdr:twoCellAnchor>
  <xdr:twoCellAnchor editAs="absolute">
    <xdr:from>
      <xdr:col>10</xdr:col>
      <xdr:colOff>1067943</xdr:colOff>
      <xdr:row>0</xdr:row>
      <xdr:rowOff>57150</xdr:rowOff>
    </xdr:from>
    <xdr:to>
      <xdr:col>11</xdr:col>
      <xdr:colOff>940689</xdr:colOff>
      <xdr:row>0</xdr:row>
      <xdr:rowOff>496062</xdr:rowOff>
    </xdr:to>
    <xdr:sp macro="" textlink="">
      <xdr:nvSpPr>
        <xdr:cNvPr id="16" name="מלבן מעוגל 15">
          <a:hlinkClick xmlns:r="http://schemas.openxmlformats.org/officeDocument/2006/relationships" r:id="rId1"/>
          <a:extLst>
            <a:ext uri="{FF2B5EF4-FFF2-40B4-BE49-F238E27FC236}">
              <a16:creationId xmlns:a16="http://schemas.microsoft.com/office/drawing/2014/main" id="{00000000-0008-0000-0600-000010000000}"/>
            </a:ext>
          </a:extLst>
        </xdr:cNvPr>
        <xdr:cNvSpPr/>
      </xdr:nvSpPr>
      <xdr:spPr>
        <a:xfrm flipH="1">
          <a:off x="11640693"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6</xdr:col>
      <xdr:colOff>950061</xdr:colOff>
      <xdr:row>0</xdr:row>
      <xdr:rowOff>56768</xdr:rowOff>
    </xdr:from>
    <xdr:to>
      <xdr:col>7</xdr:col>
      <xdr:colOff>969492</xdr:colOff>
      <xdr:row>0</xdr:row>
      <xdr:rowOff>495680</xdr:rowOff>
    </xdr:to>
    <xdr:sp macro="" textlink="">
      <xdr:nvSpPr>
        <xdr:cNvPr id="17" name="מלבן מעוגל 16">
          <a:hlinkClick xmlns:r="http://schemas.openxmlformats.org/officeDocument/2006/relationships" r:id="rId2"/>
          <a:extLst>
            <a:ext uri="{FF2B5EF4-FFF2-40B4-BE49-F238E27FC236}">
              <a16:creationId xmlns:a16="http://schemas.microsoft.com/office/drawing/2014/main" id="{00000000-0008-0000-0600-000011000000}"/>
            </a:ext>
          </a:extLst>
        </xdr:cNvPr>
        <xdr:cNvSpPr/>
      </xdr:nvSpPr>
      <xdr:spPr>
        <a:xfrm flipH="1">
          <a:off x="20837482608" y="56768"/>
          <a:ext cx="1154811"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 לפי שיקול דעת</a:t>
          </a:r>
        </a:p>
      </xdr:txBody>
    </xdr:sp>
    <xdr:clientData fPrintsWithSheet="0"/>
  </xdr:twoCellAnchor>
  <xdr:twoCellAnchor editAs="absolute">
    <xdr:from>
      <xdr:col>8</xdr:col>
      <xdr:colOff>1125169</xdr:colOff>
      <xdr:row>0</xdr:row>
      <xdr:rowOff>57150</xdr:rowOff>
    </xdr:from>
    <xdr:to>
      <xdr:col>10</xdr:col>
      <xdr:colOff>999820</xdr:colOff>
      <xdr:row>0</xdr:row>
      <xdr:rowOff>496062</xdr:rowOff>
    </xdr:to>
    <xdr:sp macro="" textlink="">
      <xdr:nvSpPr>
        <xdr:cNvPr id="18" name="מלבן מעוגל 17">
          <a:hlinkClick xmlns:r="http://schemas.openxmlformats.org/officeDocument/2006/relationships" r:id="rId3"/>
          <a:extLst>
            <a:ext uri="{FF2B5EF4-FFF2-40B4-BE49-F238E27FC236}">
              <a16:creationId xmlns:a16="http://schemas.microsoft.com/office/drawing/2014/main" id="{00000000-0008-0000-0600-000012000000}"/>
            </a:ext>
          </a:extLst>
        </xdr:cNvPr>
        <xdr:cNvSpPr/>
      </xdr:nvSpPr>
      <xdr:spPr>
        <a:xfrm flipH="1">
          <a:off x="10392994"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7</xdr:col>
      <xdr:colOff>1037615</xdr:colOff>
      <xdr:row>0</xdr:row>
      <xdr:rowOff>57150</xdr:rowOff>
    </xdr:from>
    <xdr:to>
      <xdr:col>8</xdr:col>
      <xdr:colOff>1057046</xdr:colOff>
      <xdr:row>0</xdr:row>
      <xdr:rowOff>496062</xdr:rowOff>
    </xdr:to>
    <xdr:sp macro="" textlink="">
      <xdr:nvSpPr>
        <xdr:cNvPr id="19" name="מלבן מעוגל 18">
          <a:hlinkClick xmlns:r="http://schemas.openxmlformats.org/officeDocument/2006/relationships" r:id="rId4"/>
          <a:extLst>
            <a:ext uri="{FF2B5EF4-FFF2-40B4-BE49-F238E27FC236}">
              <a16:creationId xmlns:a16="http://schemas.microsoft.com/office/drawing/2014/main" id="{00000000-0008-0000-0600-000013000000}"/>
            </a:ext>
          </a:extLst>
        </xdr:cNvPr>
        <xdr:cNvSpPr/>
      </xdr:nvSpPr>
      <xdr:spPr>
        <a:xfrm flipH="1">
          <a:off x="9145295"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חסכונות</a:t>
          </a:r>
        </a:p>
      </xdr:txBody>
    </xdr:sp>
    <xdr:clientData fPrintsWithSheet="0"/>
  </xdr:twoCellAnchor>
  <xdr:twoCellAnchor editAs="absolute">
    <xdr:from>
      <xdr:col>5</xdr:col>
      <xdr:colOff>862507</xdr:colOff>
      <xdr:row>0</xdr:row>
      <xdr:rowOff>56768</xdr:rowOff>
    </xdr:from>
    <xdr:to>
      <xdr:col>6</xdr:col>
      <xdr:colOff>881938</xdr:colOff>
      <xdr:row>0</xdr:row>
      <xdr:rowOff>495680</xdr:rowOff>
    </xdr:to>
    <xdr:sp macro="" textlink="">
      <xdr:nvSpPr>
        <xdr:cNvPr id="20" name="מלבן מעוגל 19">
          <a:hlinkClick xmlns:r="http://schemas.openxmlformats.org/officeDocument/2006/relationships" r:id="rId5"/>
          <a:extLst>
            <a:ext uri="{FF2B5EF4-FFF2-40B4-BE49-F238E27FC236}">
              <a16:creationId xmlns:a16="http://schemas.microsoft.com/office/drawing/2014/main" id="{00000000-0008-0000-0600-000014000000}"/>
            </a:ext>
          </a:extLst>
        </xdr:cNvPr>
        <xdr:cNvSpPr/>
      </xdr:nvSpPr>
      <xdr:spPr>
        <a:xfrm flipH="1">
          <a:off x="6649897"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a:t>
          </a:r>
        </a:p>
      </xdr:txBody>
    </xdr:sp>
    <xdr:clientData fPrintsWithSheet="0"/>
  </xdr:twoCellAnchor>
  <xdr:twoCellAnchor editAs="absolute">
    <xdr:from>
      <xdr:col>4</xdr:col>
      <xdr:colOff>773430</xdr:colOff>
      <xdr:row>0</xdr:row>
      <xdr:rowOff>56768</xdr:rowOff>
    </xdr:from>
    <xdr:to>
      <xdr:col>5</xdr:col>
      <xdr:colOff>792861</xdr:colOff>
      <xdr:row>0</xdr:row>
      <xdr:rowOff>495680</xdr:rowOff>
    </xdr:to>
    <xdr:sp macro="" textlink="">
      <xdr:nvSpPr>
        <xdr:cNvPr id="22" name="מלבן מעוגל 21">
          <a:hlinkClick xmlns:r="http://schemas.openxmlformats.org/officeDocument/2006/relationships" r:id="rId6"/>
          <a:extLst>
            <a:ext uri="{FF2B5EF4-FFF2-40B4-BE49-F238E27FC236}">
              <a16:creationId xmlns:a16="http://schemas.microsoft.com/office/drawing/2014/main" id="{00000000-0008-0000-0600-000016000000}"/>
            </a:ext>
          </a:extLst>
        </xdr:cNvPr>
        <xdr:cNvSpPr/>
      </xdr:nvSpPr>
      <xdr:spPr>
        <a:xfrm flipH="1">
          <a:off x="5400675"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הכנסות</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129541</xdr:colOff>
      <xdr:row>0</xdr:row>
      <xdr:rowOff>533400</xdr:rowOff>
    </xdr:from>
    <xdr:to>
      <xdr:col>4</xdr:col>
      <xdr:colOff>558166</xdr:colOff>
      <xdr:row>1</xdr:row>
      <xdr:rowOff>533400</xdr:rowOff>
    </xdr:to>
    <xdr:sp macro="" textlink="">
      <xdr:nvSpPr>
        <xdr:cNvPr id="4" name="מלבן עם פינה מעוגלת באותו צד 18" descr="מלבן מעוגל">
          <a:extLst>
            <a:ext uri="{FF2B5EF4-FFF2-40B4-BE49-F238E27FC236}">
              <a16:creationId xmlns:a16="http://schemas.microsoft.com/office/drawing/2014/main" id="{00000000-0008-0000-0700-000004000000}"/>
            </a:ext>
          </a:extLst>
        </xdr:cNvPr>
        <xdr:cNvSpPr/>
      </xdr:nvSpPr>
      <xdr:spPr>
        <a:xfrm flipH="1">
          <a:off x="20841940154" y="533400"/>
          <a:ext cx="4482465" cy="556260"/>
        </a:xfrm>
        <a:prstGeom prst="round2SameRect">
          <a:avLst>
            <a:gd name="adj1" fmla="val 0"/>
            <a:gd name="adj2" fmla="val 25491"/>
          </a:avLst>
        </a:prstGeom>
        <a:solidFill>
          <a:schemeClr val="tx2">
            <a:alpha val="0"/>
          </a:schemeClr>
        </a:solidFill>
        <a:ln w="9525">
          <a:solidFill>
            <a:schemeClr val="tx2">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l" rtl="1"/>
          <a:endParaRPr lang="en-US" sz="1600" b="1">
            <a:solidFill>
              <a:schemeClr val="tx2">
                <a:lumMod val="75000"/>
                <a:lumOff val="25000"/>
              </a:schemeClr>
            </a:solidFill>
            <a:latin typeface="Heebo" pitchFamily="2" charset="-79"/>
            <a:ea typeface="Tahoma" panose="020B0604030504040204" pitchFamily="34" charset="0"/>
            <a:cs typeface="Heebo" pitchFamily="2" charset="-79"/>
          </a:endParaRPr>
        </a:p>
      </xdr:txBody>
    </xdr:sp>
    <xdr:clientData/>
  </xdr:twoCellAnchor>
  <xdr:twoCellAnchor editAs="absolute">
    <xdr:from>
      <xdr:col>11</xdr:col>
      <xdr:colOff>283083</xdr:colOff>
      <xdr:row>0</xdr:row>
      <xdr:rowOff>57150</xdr:rowOff>
    </xdr:from>
    <xdr:to>
      <xdr:col>12</xdr:col>
      <xdr:colOff>155829</xdr:colOff>
      <xdr:row>0</xdr:row>
      <xdr:rowOff>496062</xdr:rowOff>
    </xdr:to>
    <xdr:sp macro="" textlink="">
      <xdr:nvSpPr>
        <xdr:cNvPr id="16" name="מלבן מעוגל 15">
          <a:hlinkClick xmlns:r="http://schemas.openxmlformats.org/officeDocument/2006/relationships" r:id="rId1"/>
          <a:extLst>
            <a:ext uri="{FF2B5EF4-FFF2-40B4-BE49-F238E27FC236}">
              <a16:creationId xmlns:a16="http://schemas.microsoft.com/office/drawing/2014/main" id="{00000000-0008-0000-0700-000010000000}"/>
            </a:ext>
          </a:extLst>
        </xdr:cNvPr>
        <xdr:cNvSpPr/>
      </xdr:nvSpPr>
      <xdr:spPr>
        <a:xfrm flipH="1">
          <a:off x="11640693"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מדריך</a:t>
          </a:r>
        </a:p>
      </xdr:txBody>
    </xdr:sp>
    <xdr:clientData fPrintsWithSheet="0"/>
  </xdr:twoCellAnchor>
  <xdr:twoCellAnchor editAs="absolute">
    <xdr:from>
      <xdr:col>7</xdr:col>
      <xdr:colOff>302361</xdr:colOff>
      <xdr:row>0</xdr:row>
      <xdr:rowOff>56768</xdr:rowOff>
    </xdr:from>
    <xdr:to>
      <xdr:col>8</xdr:col>
      <xdr:colOff>321792</xdr:colOff>
      <xdr:row>0</xdr:row>
      <xdr:rowOff>495680</xdr:rowOff>
    </xdr:to>
    <xdr:sp macro="" textlink="">
      <xdr:nvSpPr>
        <xdr:cNvPr id="17" name="מלבן מעוגל 16">
          <a:hlinkClick xmlns:r="http://schemas.openxmlformats.org/officeDocument/2006/relationships" r:id="rId2"/>
          <a:extLst>
            <a:ext uri="{FF2B5EF4-FFF2-40B4-BE49-F238E27FC236}">
              <a16:creationId xmlns:a16="http://schemas.microsoft.com/office/drawing/2014/main" id="{00000000-0008-0000-0700-000011000000}"/>
            </a:ext>
          </a:extLst>
        </xdr:cNvPr>
        <xdr:cNvSpPr/>
      </xdr:nvSpPr>
      <xdr:spPr>
        <a:xfrm flipH="1">
          <a:off x="7897596"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 לפי שיקול דעת</a:t>
          </a:r>
        </a:p>
      </xdr:txBody>
    </xdr:sp>
    <xdr:clientData fPrintsWithSheet="0"/>
  </xdr:twoCellAnchor>
  <xdr:twoCellAnchor editAs="absolute">
    <xdr:from>
      <xdr:col>10</xdr:col>
      <xdr:colOff>332689</xdr:colOff>
      <xdr:row>0</xdr:row>
      <xdr:rowOff>57150</xdr:rowOff>
    </xdr:from>
    <xdr:to>
      <xdr:col>11</xdr:col>
      <xdr:colOff>214960</xdr:colOff>
      <xdr:row>0</xdr:row>
      <xdr:rowOff>496062</xdr:rowOff>
    </xdr:to>
    <xdr:sp macro="" textlink="">
      <xdr:nvSpPr>
        <xdr:cNvPr id="18" name="מלבן מעוגל 17">
          <a:hlinkClick xmlns:r="http://schemas.openxmlformats.org/officeDocument/2006/relationships" r:id="rId3"/>
          <a:extLst>
            <a:ext uri="{FF2B5EF4-FFF2-40B4-BE49-F238E27FC236}">
              <a16:creationId xmlns:a16="http://schemas.microsoft.com/office/drawing/2014/main" id="{00000000-0008-0000-0700-000012000000}"/>
            </a:ext>
          </a:extLst>
        </xdr:cNvPr>
        <xdr:cNvSpPr/>
      </xdr:nvSpPr>
      <xdr:spPr>
        <a:xfrm flipH="1">
          <a:off x="10392994" y="57150"/>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IL"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תזרים מזומנים שנתי</a:t>
          </a:r>
          <a:endPar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editAs="absolute">
    <xdr:from>
      <xdr:col>8</xdr:col>
      <xdr:colOff>389915</xdr:colOff>
      <xdr:row>0</xdr:row>
      <xdr:rowOff>57150</xdr:rowOff>
    </xdr:from>
    <xdr:to>
      <xdr:col>10</xdr:col>
      <xdr:colOff>264566</xdr:colOff>
      <xdr:row>0</xdr:row>
      <xdr:rowOff>496062</xdr:rowOff>
    </xdr:to>
    <xdr:sp macro="" textlink="">
      <xdr:nvSpPr>
        <xdr:cNvPr id="19" name="מלבן מעוגל 18">
          <a:hlinkClick xmlns:r="http://schemas.openxmlformats.org/officeDocument/2006/relationships" r:id="rId4"/>
          <a:extLst>
            <a:ext uri="{FF2B5EF4-FFF2-40B4-BE49-F238E27FC236}">
              <a16:creationId xmlns:a16="http://schemas.microsoft.com/office/drawing/2014/main" id="{00000000-0008-0000-0700-000013000000}"/>
            </a:ext>
          </a:extLst>
        </xdr:cNvPr>
        <xdr:cNvSpPr/>
      </xdr:nvSpPr>
      <xdr:spPr>
        <a:xfrm flipH="1">
          <a:off x="9145295" y="57150"/>
          <a:ext cx="1179576" cy="438912"/>
        </a:xfrm>
        <a:prstGeom prst="roundRect">
          <a:avLst/>
        </a:prstGeom>
        <a:solidFill>
          <a:srgbClr val="FFFF00"/>
        </a:solidFill>
        <a:ln w="127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חסכונות</a:t>
          </a:r>
        </a:p>
      </xdr:txBody>
    </xdr:sp>
    <xdr:clientData fPrintsWithSheet="0"/>
  </xdr:twoCellAnchor>
  <xdr:twoCellAnchor editAs="absolute">
    <xdr:from>
      <xdr:col>6</xdr:col>
      <xdr:colOff>214807</xdr:colOff>
      <xdr:row>0</xdr:row>
      <xdr:rowOff>56768</xdr:rowOff>
    </xdr:from>
    <xdr:to>
      <xdr:col>7</xdr:col>
      <xdr:colOff>234238</xdr:colOff>
      <xdr:row>0</xdr:row>
      <xdr:rowOff>495680</xdr:rowOff>
    </xdr:to>
    <xdr:sp macro="" textlink="">
      <xdr:nvSpPr>
        <xdr:cNvPr id="20" name="מלבן מעוגל 19">
          <a:hlinkClick xmlns:r="http://schemas.openxmlformats.org/officeDocument/2006/relationships" r:id="rId5"/>
          <a:extLst>
            <a:ext uri="{FF2B5EF4-FFF2-40B4-BE49-F238E27FC236}">
              <a16:creationId xmlns:a16="http://schemas.microsoft.com/office/drawing/2014/main" id="{00000000-0008-0000-0700-000014000000}"/>
            </a:ext>
          </a:extLst>
        </xdr:cNvPr>
        <xdr:cNvSpPr/>
      </xdr:nvSpPr>
      <xdr:spPr>
        <a:xfrm flipH="1">
          <a:off x="6649897"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הוצאות</a:t>
          </a:r>
        </a:p>
      </xdr:txBody>
    </xdr:sp>
    <xdr:clientData fPrintsWithSheet="0"/>
  </xdr:twoCellAnchor>
  <xdr:twoCellAnchor editAs="absolute">
    <xdr:from>
      <xdr:col>5</xdr:col>
      <xdr:colOff>125730</xdr:colOff>
      <xdr:row>0</xdr:row>
      <xdr:rowOff>56768</xdr:rowOff>
    </xdr:from>
    <xdr:to>
      <xdr:col>6</xdr:col>
      <xdr:colOff>145161</xdr:colOff>
      <xdr:row>0</xdr:row>
      <xdr:rowOff>495680</xdr:rowOff>
    </xdr:to>
    <xdr:sp macro="" textlink="">
      <xdr:nvSpPr>
        <xdr:cNvPr id="22" name="מלבן מעוגל 21">
          <a:hlinkClick xmlns:r="http://schemas.openxmlformats.org/officeDocument/2006/relationships" r:id="rId6"/>
          <a:extLst>
            <a:ext uri="{FF2B5EF4-FFF2-40B4-BE49-F238E27FC236}">
              <a16:creationId xmlns:a16="http://schemas.microsoft.com/office/drawing/2014/main" id="{00000000-0008-0000-0700-000016000000}"/>
            </a:ext>
          </a:extLst>
        </xdr:cNvPr>
        <xdr:cNvSpPr/>
      </xdr:nvSpPr>
      <xdr:spPr>
        <a:xfrm flipH="1">
          <a:off x="5400675" y="56768"/>
          <a:ext cx="1179576" cy="438912"/>
        </a:xfrm>
        <a:prstGeom prst="roundRect">
          <a:avLst/>
        </a:prstGeom>
        <a:solidFill>
          <a:srgbClr val="FFFF00"/>
        </a:solidFill>
        <a:ln w="12700">
          <a:solidFill>
            <a:schemeClr val="tx2">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he" sz="9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הכנסות</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514;&#1494;&#1512;&#1497;&#1501;%20&#1502;&#1494;&#1493;&#1502;&#1504;&#1497;&#1501;%20&#1495;&#1493;&#1491;&#1513;&#1497;"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492;&#1499;&#1504;&#1505;&#1493;&#1514;"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491;&#1506;&#151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תזרים מזומנים חודשי"/>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כנסות"/>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דעת"/>
    </sheetNames>
    <sheetDataSet>
      <sheetData sheetId="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666.915388657406" backgroundQuery="1" createdVersion="6" refreshedVersion="7" minRefreshableVersion="3" recordCount="0" supportSubquery="1" supportAdvancedDrill="1" xr:uid="{00000000-000A-0000-FFFF-FFFF01000000}">
  <cacheSource type="external" connectionId="1"/>
  <cacheFields count="2">
    <cacheField name="[Discretionary].[Expenses].[Expenses]" caption="Expenses" numFmtId="0" level="1">
      <sharedItems count="11">
        <s v="Charity"/>
        <s v="Club/Memberships"/>
        <s v="Dining"/>
        <s v="Entertainment"/>
        <s v="Gifts"/>
        <s v="Home Improvements"/>
        <s v="Other 1"/>
        <s v="Other 2"/>
        <s v="Personal Care"/>
        <s v="Shopping"/>
        <s v="Travel"/>
      </sharedItems>
    </cacheField>
    <cacheField name="[Measures].[Sum of Annual 2]" caption="Sum of Annual 2" numFmtId="0" hierarchy="18" level="32767"/>
  </cacheFields>
  <cacheHierarchies count="22">
    <cacheHierarchy uniqueName="[Discretionary].[Expenses]" caption="Expenses" attribute="1" defaultMemberUniqueName="[Discretionary].[Expenses].[All]" allUniqueName="[Discretionary].[Expenses].[All]" dimensionUniqueName="[Discretionary]" displayFolder="" count="2" memberValueDatatype="130" unbalanced="0">
      <fieldsUsage count="2">
        <fieldUsage x="-1"/>
        <fieldUsage x="0"/>
      </fieldsUsage>
    </cacheHierarchy>
    <cacheHierarchy uniqueName="[Discretionary].[Annual]" caption="Annual" attribute="1" defaultMemberUniqueName="[Discretionary].[Annual].[All]" allUniqueName="[Discretionary].[Annual].[All]" dimensionUniqueName="[Discretionary]" displayFolder="" count="0" memberValueDatatype="20" unbalanced="0"/>
    <cacheHierarchy uniqueName="[Discretionary].[Monthly]" caption="Monthly" attribute="1" defaultMemberUniqueName="[Discretionary].[Monthly].[All]" allUniqueName="[Discretionary].[Monthly].[All]" dimensionUniqueName="[Discretionary]" displayFolder="" count="0" memberValueDatatype="5" unbalanced="0"/>
    <cacheHierarchy uniqueName="[Expenses].[Expenses]" caption="Expenses" attribute="1" defaultMemberUniqueName="[Expenses].[Expenses].[All]" allUniqueName="[Expenses].[Expenses].[All]" dimensionUniqueName="[Expenses]" displayFolder="" count="0" memberValueDatatype="130" unbalanced="0"/>
    <cacheHierarchy uniqueName="[Expenses].[Annual]" caption="Annual" attribute="1" defaultMemberUniqueName="[Expenses].[Annual].[All]" allUniqueName="[Expenses].[Annual].[All]" dimensionUniqueName="[Expenses]" displayFolder="" count="0" memberValueDatatype="20" unbalanced="0"/>
    <cacheHierarchy uniqueName="[Expenses].[Monthly]" caption="Monthly" attribute="1" defaultMemberUniqueName="[Expenses].[Monthly].[All]" allUniqueName="[Expenses].[Monthly].[All]" dimensionUniqueName="[Expenses]" displayFolder="" count="0" memberValueDatatype="5" unbalanced="0"/>
    <cacheHierarchy uniqueName="[Income].[Income]" caption="Income" attribute="1" defaultMemberUniqueName="[Income].[Income].[All]" allUniqueName="[Income].[Income].[All]" dimensionUniqueName="[Income]" displayFolder="" count="0" memberValueDatatype="130" unbalanced="0"/>
    <cacheHierarchy uniqueName="[Income].[Annual]" caption="Annual" attribute="1" defaultMemberUniqueName="[Income].[Annual].[All]" allUniqueName="[Income].[Annual].[All]" dimensionUniqueName="[Income]" displayFolder="" count="0" memberValueDatatype="20" unbalanced="0"/>
    <cacheHierarchy uniqueName="[Income].[Monthly]" caption="Monthly" attribute="1" defaultMemberUniqueName="[Income].[Monthly].[All]" allUniqueName="[Income].[Monthly].[All]" dimensionUniqueName="[Income]" displayFolder="" count="0" memberValueDatatype="5" unbalanced="0"/>
    <cacheHierarchy uniqueName="[Savings].[Savings]" caption="Savings" attribute="1" defaultMemberUniqueName="[Savings].[Savings].[All]" allUniqueName="[Savings].[Savings].[All]" dimensionUniqueName="[Savings]" displayFolder="" count="0" memberValueDatatype="130" unbalanced="0"/>
    <cacheHierarchy uniqueName="[Savings].[Annual]" caption="Annual" attribute="1" defaultMemberUniqueName="[Savings].[Annual].[All]" allUniqueName="[Savings].[Annual].[All]" dimensionUniqueName="[Savings]" displayFolder="" count="0" memberValueDatatype="20" unbalanced="0"/>
    <cacheHierarchy uniqueName="[Savings].[Monthly]" caption="Monthly" attribute="1" defaultMemberUniqueName="[Savings].[Monthly].[All]" allUniqueName="[Savings].[Monthly].[All]" dimensionUniqueName="[Savings]" displayFolder="" count="0" memberValueDatatype="5" unbalanced="0"/>
    <cacheHierarchy uniqueName="[Measures].[__XL_Count Income]" caption="__XL_Count Income" measure="1" displayFolder="" measureGroup="Income" count="0" hidden="1"/>
    <cacheHierarchy uniqueName="[Measures].[__XL_Count Discretionary]" caption="__XL_Count Discretionary" measure="1" displayFolder="" measureGroup="Discretionary" count="0" hidden="1"/>
    <cacheHierarchy uniqueName="[Measures].[__XL_Count Expenses]" caption="__XL_Count Expenses" measure="1" displayFolder="" measureGroup="Expenses" count="0" hidden="1"/>
    <cacheHierarchy uniqueName="[Measures].[__XL_Count Savings]" caption="__XL_Count Savings" measure="1" displayFolder="" measureGroup="Savings" count="0" hidden="1"/>
    <cacheHierarchy uniqueName="[Measures].[__No measures defined]" caption="__No measures defined" measure="1" displayFolder="" count="0" hidden="1"/>
    <cacheHierarchy uniqueName="[Measures].[Sum of Annual]" caption="Sum of Annual" measure="1" displayFolder="" measureGroup="Income" count="0" hidden="1"/>
    <cacheHierarchy uniqueName="[Measures].[Sum of Annual 2]" caption="Sum of Annual 2" measure="1" displayFolder="" measureGroup="Discretionary" count="0" oneField="1" hidden="1">
      <fieldsUsage count="1">
        <fieldUsage x="1"/>
      </fieldsUsage>
    </cacheHierarchy>
    <cacheHierarchy uniqueName="[Measures].[Sum of Monthly]" caption="Sum of Monthly" measure="1" displayFolder="" measureGroup="Discretionary" count="0" hidden="1"/>
    <cacheHierarchy uniqueName="[Measures].[Sum of Annual 3]" caption="Sum of Annual 3" measure="1" displayFolder="" measureGroup="Expenses" count="0" hidden="1"/>
    <cacheHierarchy uniqueName="[Measures].[Sum of Annual 4]" caption="Sum of Annual 4" measure="1" displayFolder="" measureGroup="Savings" count="0" hidden="1"/>
  </cacheHierarchies>
  <kpis count="0"/>
  <dimensions count="5">
    <dimension name="Discretionary" uniqueName="[Discretionary]" caption="Discretionary"/>
    <dimension name="Expenses" uniqueName="[Expenses]" caption="Expenses"/>
    <dimension name="Income" uniqueName="[Income]" caption="Income"/>
    <dimension measure="1" name="Measures" uniqueName="[Measures]" caption="Measures"/>
    <dimension name="Savings" uniqueName="[Savings]" caption="Savings"/>
  </dimensions>
  <measureGroups count="4">
    <measureGroup name="Discretionary" caption="Discretionary"/>
    <measureGroup name="Expenses" caption="Expenses"/>
    <measureGroup name="Income" caption="Income"/>
    <measureGroup name="Savings" caption="Savings"/>
  </measureGroups>
  <maps count="4">
    <map measureGroup="0" dimension="0"/>
    <map measureGroup="1" dimension="1"/>
    <map measureGroup="2" dimension="2"/>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666.915389930553" backgroundQuery="1" createdVersion="6" refreshedVersion="7" minRefreshableVersion="3" recordCount="0" supportSubquery="1" supportAdvancedDrill="1" xr:uid="{00000000-000A-0000-FFFF-FFFF00000000}">
  <cacheSource type="external" connectionId="1"/>
  <cacheFields count="2">
    <cacheField name="[Expenses].[Expenses].[Expenses]" caption="Expenses" numFmtId="0" hierarchy="3" level="1">
      <sharedItems count="18">
        <s v="Clothing"/>
        <s v="Disability Premiums"/>
        <s v="Electricity"/>
        <s v="Federal/SS/Medicare"/>
        <s v="Food"/>
        <s v="Garbage"/>
        <s v="Gas"/>
        <s v="Insurance"/>
        <s v="Internet"/>
        <s v="Medical/Dental/Rx"/>
        <s v="Mortgage/Rent"/>
        <s v="Other 1"/>
        <s v="Other 2"/>
        <s v="Phone"/>
        <s v="State Income Tax"/>
        <s v="Vehicle Payments"/>
        <s v="Vehicle Tax/Fees"/>
        <s v="Water/Sewer"/>
      </sharedItems>
    </cacheField>
    <cacheField name="[Measures].[Sum of Annual 3]" caption="Sum of Annual 3" numFmtId="0" hierarchy="20" level="32767"/>
  </cacheFields>
  <cacheHierarchies count="22">
    <cacheHierarchy uniqueName="[Discretionary].[Expenses]" caption="Expenses" attribute="1" defaultMemberUniqueName="[Discretionary].[Expenses].[All]" allUniqueName="[Discretionary].[Expenses].[All]" dimensionUniqueName="[Discretionary]" displayFolder="" count="0" memberValueDatatype="130" unbalanced="0"/>
    <cacheHierarchy uniqueName="[Discretionary].[Annual]" caption="Annual" attribute="1" defaultMemberUniqueName="[Discretionary].[Annual].[All]" allUniqueName="[Discretionary].[Annual].[All]" dimensionUniqueName="[Discretionary]" displayFolder="" count="0" memberValueDatatype="20" unbalanced="0"/>
    <cacheHierarchy uniqueName="[Discretionary].[Monthly]" caption="Monthly" attribute="1" defaultMemberUniqueName="[Discretionary].[Monthly].[All]" allUniqueName="[Discretionary].[Monthly].[All]" dimensionUniqueName="[Discretionary]" displayFolder="" count="0" memberValueDatatype="5" unbalanced="0"/>
    <cacheHierarchy uniqueName="[Expenses].[Expenses]" caption="Expenses" attribute="1" defaultMemberUniqueName="[Expenses].[Expenses].[All]" allUniqueName="[Expenses].[Expenses].[All]" dimensionUniqueName="[Expenses]" displayFolder="" count="2" memberValueDatatype="130" unbalanced="0">
      <fieldsUsage count="2">
        <fieldUsage x="-1"/>
        <fieldUsage x="0"/>
      </fieldsUsage>
    </cacheHierarchy>
    <cacheHierarchy uniqueName="[Expenses].[Annual]" caption="Annual" attribute="1" defaultMemberUniqueName="[Expenses].[Annual].[All]" allUniqueName="[Expenses].[Annual].[All]" dimensionUniqueName="[Expenses]" displayFolder="" count="0" memberValueDatatype="20" unbalanced="0"/>
    <cacheHierarchy uniqueName="[Expenses].[Monthly]" caption="Monthly" attribute="1" defaultMemberUniqueName="[Expenses].[Monthly].[All]" allUniqueName="[Expenses].[Monthly].[All]" dimensionUniqueName="[Expenses]" displayFolder="" count="0" memberValueDatatype="5" unbalanced="0"/>
    <cacheHierarchy uniqueName="[Income].[Income]" caption="Income" attribute="1" defaultMemberUniqueName="[Income].[Income].[All]" allUniqueName="[Income].[Income].[All]" dimensionUniqueName="[Income]" displayFolder="" count="0" memberValueDatatype="130" unbalanced="0"/>
    <cacheHierarchy uniqueName="[Income].[Annual]" caption="Annual" attribute="1" defaultMemberUniqueName="[Income].[Annual].[All]" allUniqueName="[Income].[Annual].[All]" dimensionUniqueName="[Income]" displayFolder="" count="0" memberValueDatatype="20" unbalanced="0"/>
    <cacheHierarchy uniqueName="[Income].[Monthly]" caption="Monthly" attribute="1" defaultMemberUniqueName="[Income].[Monthly].[All]" allUniqueName="[Income].[Monthly].[All]" dimensionUniqueName="[Income]" displayFolder="" count="0" memberValueDatatype="5" unbalanced="0"/>
    <cacheHierarchy uniqueName="[Savings].[Savings]" caption="Savings" attribute="1" defaultMemberUniqueName="[Savings].[Savings].[All]" allUniqueName="[Savings].[Savings].[All]" dimensionUniqueName="[Savings]" displayFolder="" count="0" memberValueDatatype="130" unbalanced="0"/>
    <cacheHierarchy uniqueName="[Savings].[Annual]" caption="Annual" attribute="1" defaultMemberUniqueName="[Savings].[Annual].[All]" allUniqueName="[Savings].[Annual].[All]" dimensionUniqueName="[Savings]" displayFolder="" count="0" memberValueDatatype="20" unbalanced="0"/>
    <cacheHierarchy uniqueName="[Savings].[Monthly]" caption="Monthly" attribute="1" defaultMemberUniqueName="[Savings].[Monthly].[All]" allUniqueName="[Savings].[Monthly].[All]" dimensionUniqueName="[Savings]" displayFolder="" count="0" memberValueDatatype="5" unbalanced="0"/>
    <cacheHierarchy uniqueName="[Measures].[__XL_Count Income]" caption="__XL_Count Income" measure="1" displayFolder="" measureGroup="Income" count="0" hidden="1"/>
    <cacheHierarchy uniqueName="[Measures].[__XL_Count Discretionary]" caption="__XL_Count Discretionary" measure="1" displayFolder="" measureGroup="Discretionary" count="0" hidden="1"/>
    <cacheHierarchy uniqueName="[Measures].[__XL_Count Expenses]" caption="__XL_Count Expenses" measure="1" displayFolder="" measureGroup="Expenses" count="0" hidden="1"/>
    <cacheHierarchy uniqueName="[Measures].[__XL_Count Savings]" caption="__XL_Count Savings" measure="1" displayFolder="" measureGroup="Savings" count="0" hidden="1"/>
    <cacheHierarchy uniqueName="[Measures].[__No measures defined]" caption="__No measures defined" measure="1" displayFolder="" count="0" hidden="1"/>
    <cacheHierarchy uniqueName="[Measures].[Sum of Annual]" caption="Sum of Annual" measure="1" displayFolder="" measureGroup="Income" count="0" hidden="1"/>
    <cacheHierarchy uniqueName="[Measures].[Sum of Annual 2]" caption="Sum of Annual 2" measure="1" displayFolder="" measureGroup="Discretionary" count="0" hidden="1"/>
    <cacheHierarchy uniqueName="[Measures].[Sum of Monthly]" caption="Sum of Monthly" measure="1" displayFolder="" measureGroup="Discretionary" count="0" hidden="1"/>
    <cacheHierarchy uniqueName="[Measures].[Sum of Annual 3]" caption="Sum of Annual 3" measure="1" displayFolder="" measureGroup="Expenses" count="0" oneField="1" hidden="1">
      <fieldsUsage count="1">
        <fieldUsage x="1"/>
      </fieldsUsage>
    </cacheHierarchy>
    <cacheHierarchy uniqueName="[Measures].[Sum of Annual 4]" caption="Sum of Annual 4" measure="1" displayFolder="" measureGroup="Savings" count="0" hidden="1"/>
  </cacheHierarchies>
  <kpis count="0"/>
  <dimensions count="5">
    <dimension name="Discretionary" uniqueName="[Discretionary]" caption="Discretionary"/>
    <dimension name="Expenses" uniqueName="[Expenses]" caption="Expenses"/>
    <dimension name="Income" uniqueName="[Income]" caption="Income"/>
    <dimension measure="1" name="Measures" uniqueName="[Measures]" caption="Measures"/>
    <dimension name="Savings" uniqueName="[Savings]" caption="Savings"/>
  </dimensions>
  <measureGroups count="4">
    <measureGroup name="Discretionary" caption="Discretionary"/>
    <measureGroup name="Expenses" caption="Expenses"/>
    <measureGroup name="Income" caption="Income"/>
    <measureGroup name="Savings" caption="Savings"/>
  </measureGroups>
  <maps count="4">
    <map measureGroup="0" dimension="0"/>
    <map measureGroup="1" dimension="1"/>
    <map measureGroup="2" dimension="2"/>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666.915391435185" backgroundQuery="1" createdVersion="6" refreshedVersion="7" minRefreshableVersion="3" recordCount="0" supportSubquery="1" supportAdvancedDrill="1" xr:uid="{00000000-000A-0000-FFFF-FFFF02000000}">
  <cacheSource type="external" connectionId="1"/>
  <cacheFields count="2">
    <cacheField name="[Income].[Income].[Income]" caption="Income" numFmtId="0" hierarchy="6" level="1">
      <sharedItems count="6">
        <s v="Commissions/bonus"/>
        <s v="Other 1"/>
        <s v="Other 2"/>
        <s v="Other 3"/>
        <s v="Other 4"/>
        <s v="Salary"/>
      </sharedItems>
    </cacheField>
    <cacheField name="[Measures].[Sum of Annual]" caption="Sum of Annual" numFmtId="0" hierarchy="17" level="32767"/>
  </cacheFields>
  <cacheHierarchies count="22">
    <cacheHierarchy uniqueName="[Discretionary].[Expenses]" caption="Expenses" attribute="1" defaultMemberUniqueName="[Discretionary].[Expenses].[All]" allUniqueName="[Discretionary].[Expenses].[All]" dimensionUniqueName="[Discretionary]" displayFolder="" count="0" memberValueDatatype="130" unbalanced="0"/>
    <cacheHierarchy uniqueName="[Discretionary].[Annual]" caption="Annual" attribute="1" defaultMemberUniqueName="[Discretionary].[Annual].[All]" allUniqueName="[Discretionary].[Annual].[All]" dimensionUniqueName="[Discretionary]" displayFolder="" count="0" memberValueDatatype="20" unbalanced="0"/>
    <cacheHierarchy uniqueName="[Discretionary].[Monthly]" caption="Monthly" attribute="1" defaultMemberUniqueName="[Discretionary].[Monthly].[All]" allUniqueName="[Discretionary].[Monthly].[All]" dimensionUniqueName="[Discretionary]" displayFolder="" count="0" memberValueDatatype="5" unbalanced="0"/>
    <cacheHierarchy uniqueName="[Expenses].[Expenses]" caption="Expenses" attribute="1" defaultMemberUniqueName="[Expenses].[Expenses].[All]" allUniqueName="[Expenses].[Expenses].[All]" dimensionUniqueName="[Expenses]" displayFolder="" count="0" memberValueDatatype="130" unbalanced="0"/>
    <cacheHierarchy uniqueName="[Expenses].[Annual]" caption="Annual" attribute="1" defaultMemberUniqueName="[Expenses].[Annual].[All]" allUniqueName="[Expenses].[Annual].[All]" dimensionUniqueName="[Expenses]" displayFolder="" count="0" memberValueDatatype="20" unbalanced="0"/>
    <cacheHierarchy uniqueName="[Expenses].[Monthly]" caption="Monthly" attribute="1" defaultMemberUniqueName="[Expenses].[Monthly].[All]" allUniqueName="[Expenses].[Monthly].[All]" dimensionUniqueName="[Expenses]" displayFolder="" count="0" memberValueDatatype="5" unbalanced="0"/>
    <cacheHierarchy uniqueName="[Income].[Income]" caption="Income" attribute="1" defaultMemberUniqueName="[Income].[Income].[All]" allUniqueName="[Income].[Income].[All]" dimensionUniqueName="[Income]" displayFolder="" count="2" memberValueDatatype="130" unbalanced="0">
      <fieldsUsage count="2">
        <fieldUsage x="-1"/>
        <fieldUsage x="0"/>
      </fieldsUsage>
    </cacheHierarchy>
    <cacheHierarchy uniqueName="[Income].[Annual]" caption="Annual" attribute="1" defaultMemberUniqueName="[Income].[Annual].[All]" allUniqueName="[Income].[Annual].[All]" dimensionUniqueName="[Income]" displayFolder="" count="0" memberValueDatatype="20" unbalanced="0"/>
    <cacheHierarchy uniqueName="[Income].[Monthly]" caption="Monthly" attribute="1" defaultMemberUniqueName="[Income].[Monthly].[All]" allUniqueName="[Income].[Monthly].[All]" dimensionUniqueName="[Income]" displayFolder="" count="0" memberValueDatatype="5" unbalanced="0"/>
    <cacheHierarchy uniqueName="[Savings].[Savings]" caption="Savings" attribute="1" defaultMemberUniqueName="[Savings].[Savings].[All]" allUniqueName="[Savings].[Savings].[All]" dimensionUniqueName="[Savings]" displayFolder="" count="0" memberValueDatatype="130" unbalanced="0"/>
    <cacheHierarchy uniqueName="[Savings].[Annual]" caption="Annual" attribute="1" defaultMemberUniqueName="[Savings].[Annual].[All]" allUniqueName="[Savings].[Annual].[All]" dimensionUniqueName="[Savings]" displayFolder="" count="0" memberValueDatatype="20" unbalanced="0"/>
    <cacheHierarchy uniqueName="[Savings].[Monthly]" caption="Monthly" attribute="1" defaultMemberUniqueName="[Savings].[Monthly].[All]" allUniqueName="[Savings].[Monthly].[All]" dimensionUniqueName="[Savings]" displayFolder="" count="0" memberValueDatatype="5" unbalanced="0"/>
    <cacheHierarchy uniqueName="[Measures].[__XL_Count Income]" caption="__XL_Count Income" measure="1" displayFolder="" measureGroup="Income" count="0" hidden="1"/>
    <cacheHierarchy uniqueName="[Measures].[__XL_Count Discretionary]" caption="__XL_Count Discretionary" measure="1" displayFolder="" measureGroup="Discretionary" count="0" hidden="1"/>
    <cacheHierarchy uniqueName="[Measures].[__XL_Count Expenses]" caption="__XL_Count Expenses" measure="1" displayFolder="" measureGroup="Expenses" count="0" hidden="1"/>
    <cacheHierarchy uniqueName="[Measures].[__XL_Count Savings]" caption="__XL_Count Savings" measure="1" displayFolder="" measureGroup="Savings" count="0" hidden="1"/>
    <cacheHierarchy uniqueName="[Measures].[__No measures defined]" caption="__No measures defined" measure="1" displayFolder="" count="0" hidden="1"/>
    <cacheHierarchy uniqueName="[Measures].[Sum of Annual]" caption="Sum of Annual" measure="1" displayFolder="" measureGroup="Income" count="0" oneField="1" hidden="1">
      <fieldsUsage count="1">
        <fieldUsage x="1"/>
      </fieldsUsage>
    </cacheHierarchy>
    <cacheHierarchy uniqueName="[Measures].[Sum of Annual 2]" caption="Sum of Annual 2" measure="1" displayFolder="" measureGroup="Discretionary" count="0" hidden="1"/>
    <cacheHierarchy uniqueName="[Measures].[Sum of Monthly]" caption="Sum of Monthly" measure="1" displayFolder="" measureGroup="Discretionary" count="0" hidden="1"/>
    <cacheHierarchy uniqueName="[Measures].[Sum of Annual 3]" caption="Sum of Annual 3" measure="1" displayFolder="" measureGroup="Expenses" count="0" hidden="1"/>
    <cacheHierarchy uniqueName="[Measures].[Sum of Annual 4]" caption="Sum of Annual 4" measure="1" displayFolder="" measureGroup="Savings" count="0" hidden="1"/>
  </cacheHierarchies>
  <kpis count="0"/>
  <dimensions count="5">
    <dimension name="Discretionary" uniqueName="[Discretionary]" caption="Discretionary"/>
    <dimension name="Expenses" uniqueName="[Expenses]" caption="Expenses"/>
    <dimension name="Income" uniqueName="[Income]" caption="Income"/>
    <dimension measure="1" name="Measures" uniqueName="[Measures]" caption="Measures"/>
    <dimension name="Savings" uniqueName="[Savings]" caption="Savings"/>
  </dimensions>
  <measureGroups count="4">
    <measureGroup name="Discretionary" caption="Discretionary"/>
    <measureGroup name="Expenses" caption="Expenses"/>
    <measureGroup name="Income" caption="Income"/>
    <measureGroup name="Savings" caption="Savings"/>
  </measureGroups>
  <maps count="4">
    <map measureGroup="0" dimension="0"/>
    <map measureGroup="1" dimension="1"/>
    <map measureGroup="2" dimension="2"/>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666.915392824078" backgroundQuery="1" createdVersion="6" refreshedVersion="7" minRefreshableVersion="3" recordCount="0" supportSubquery="1" supportAdvancedDrill="1" xr:uid="{00000000-000A-0000-FFFF-FFFF03000000}">
  <cacheSource type="external" connectionId="1"/>
  <cacheFields count="2">
    <cacheField name="[Savings].[Savings].[Savings]" caption="Savings" numFmtId="0" hierarchy="9" level="1">
      <sharedItems count="5">
        <s v="401(k)/Etc"/>
        <s v="Cash Reserves"/>
        <s v="Other 1"/>
        <s v="Other 2"/>
        <s v="Savings/Investment"/>
      </sharedItems>
    </cacheField>
    <cacheField name="[Measures].[Sum of Annual 4]" caption="Sum of Annual 4" numFmtId="0" hierarchy="21" level="32767"/>
  </cacheFields>
  <cacheHierarchies count="22">
    <cacheHierarchy uniqueName="[Discretionary].[Expenses]" caption="Expenses" attribute="1" defaultMemberUniqueName="[Discretionary].[Expenses].[All]" allUniqueName="[Discretionary].[Expenses].[All]" dimensionUniqueName="[Discretionary]" displayFolder="" count="0" memberValueDatatype="130" unbalanced="0"/>
    <cacheHierarchy uniqueName="[Discretionary].[Annual]" caption="Annual" attribute="1" defaultMemberUniqueName="[Discretionary].[Annual].[All]" allUniqueName="[Discretionary].[Annual].[All]" dimensionUniqueName="[Discretionary]" displayFolder="" count="0" memberValueDatatype="20" unbalanced="0"/>
    <cacheHierarchy uniqueName="[Discretionary].[Monthly]" caption="Monthly" attribute="1" defaultMemberUniqueName="[Discretionary].[Monthly].[All]" allUniqueName="[Discretionary].[Monthly].[All]" dimensionUniqueName="[Discretionary]" displayFolder="" count="0" memberValueDatatype="5" unbalanced="0"/>
    <cacheHierarchy uniqueName="[Expenses].[Expenses]" caption="Expenses" attribute="1" defaultMemberUniqueName="[Expenses].[Expenses].[All]" allUniqueName="[Expenses].[Expenses].[All]" dimensionUniqueName="[Expenses]" displayFolder="" count="0" memberValueDatatype="130" unbalanced="0"/>
    <cacheHierarchy uniqueName="[Expenses].[Annual]" caption="Annual" attribute="1" defaultMemberUniqueName="[Expenses].[Annual].[All]" allUniqueName="[Expenses].[Annual].[All]" dimensionUniqueName="[Expenses]" displayFolder="" count="0" memberValueDatatype="20" unbalanced="0"/>
    <cacheHierarchy uniqueName="[Expenses].[Monthly]" caption="Monthly" attribute="1" defaultMemberUniqueName="[Expenses].[Monthly].[All]" allUniqueName="[Expenses].[Monthly].[All]" dimensionUniqueName="[Expenses]" displayFolder="" count="0" memberValueDatatype="5" unbalanced="0"/>
    <cacheHierarchy uniqueName="[Income].[Income]" caption="Income" attribute="1" defaultMemberUniqueName="[Income].[Income].[All]" allUniqueName="[Income].[Income].[All]" dimensionUniqueName="[Income]" displayFolder="" count="0" memberValueDatatype="130" unbalanced="0"/>
    <cacheHierarchy uniqueName="[Income].[Annual]" caption="Annual" attribute="1" defaultMemberUniqueName="[Income].[Annual].[All]" allUniqueName="[Income].[Annual].[All]" dimensionUniqueName="[Income]" displayFolder="" count="0" memberValueDatatype="20" unbalanced="0"/>
    <cacheHierarchy uniqueName="[Income].[Monthly]" caption="Monthly" attribute="1" defaultMemberUniqueName="[Income].[Monthly].[All]" allUniqueName="[Income].[Monthly].[All]" dimensionUniqueName="[Income]" displayFolder="" count="0" memberValueDatatype="5" unbalanced="0"/>
    <cacheHierarchy uniqueName="[Savings].[Savings]" caption="Savings" attribute="1" defaultMemberUniqueName="[Savings].[Savings].[All]" allUniqueName="[Savings].[Savings].[All]" dimensionUniqueName="[Savings]" displayFolder="" count="2" memberValueDatatype="130" unbalanced="0">
      <fieldsUsage count="2">
        <fieldUsage x="-1"/>
        <fieldUsage x="0"/>
      </fieldsUsage>
    </cacheHierarchy>
    <cacheHierarchy uniqueName="[Savings].[Annual]" caption="Annual" attribute="1" defaultMemberUniqueName="[Savings].[Annual].[All]" allUniqueName="[Savings].[Annual].[All]" dimensionUniqueName="[Savings]" displayFolder="" count="0" memberValueDatatype="20" unbalanced="0"/>
    <cacheHierarchy uniqueName="[Savings].[Monthly]" caption="Monthly" attribute="1" defaultMemberUniqueName="[Savings].[Monthly].[All]" allUniqueName="[Savings].[Monthly].[All]" dimensionUniqueName="[Savings]" displayFolder="" count="0" memberValueDatatype="5" unbalanced="0"/>
    <cacheHierarchy uniqueName="[Measures].[__XL_Count Income]" caption="__XL_Count Income" measure="1" displayFolder="" measureGroup="Income" count="0" hidden="1"/>
    <cacheHierarchy uniqueName="[Measures].[__XL_Count Discretionary]" caption="__XL_Count Discretionary" measure="1" displayFolder="" measureGroup="Discretionary" count="0" hidden="1"/>
    <cacheHierarchy uniqueName="[Measures].[__XL_Count Expenses]" caption="__XL_Count Expenses" measure="1" displayFolder="" measureGroup="Expenses" count="0" hidden="1"/>
    <cacheHierarchy uniqueName="[Measures].[__XL_Count Savings]" caption="__XL_Count Savings" measure="1" displayFolder="" measureGroup="Savings" count="0" hidden="1"/>
    <cacheHierarchy uniqueName="[Measures].[__No measures defined]" caption="__No measures defined" measure="1" displayFolder="" count="0" hidden="1"/>
    <cacheHierarchy uniqueName="[Measures].[Sum of Annual]" caption="Sum of Annual" measure="1" displayFolder="" measureGroup="Income" count="0" hidden="1"/>
    <cacheHierarchy uniqueName="[Measures].[Sum of Annual 2]" caption="Sum of Annual 2" measure="1" displayFolder="" measureGroup="Discretionary" count="0" hidden="1"/>
    <cacheHierarchy uniqueName="[Measures].[Sum of Monthly]" caption="Sum of Monthly" measure="1" displayFolder="" measureGroup="Discretionary" count="0" hidden="1"/>
    <cacheHierarchy uniqueName="[Measures].[Sum of Annual 3]" caption="Sum of Annual 3" measure="1" displayFolder="" measureGroup="Expenses" count="0" hidden="1"/>
    <cacheHierarchy uniqueName="[Measures].[Sum of Annual 4]" caption="Sum of Annual 4" measure="1" displayFolder="" measureGroup="Savings" count="0" oneField="1" hidden="1">
      <fieldsUsage count="1">
        <fieldUsage x="1"/>
      </fieldsUsage>
    </cacheHierarchy>
  </cacheHierarchies>
  <kpis count="0"/>
  <dimensions count="5">
    <dimension name="Discretionary" uniqueName="[Discretionary]" caption="Discretionary"/>
    <dimension name="Expenses" uniqueName="[Expenses]" caption="Expenses"/>
    <dimension name="Income" uniqueName="[Income]" caption="Income"/>
    <dimension measure="1" name="Measures" uniqueName="[Measures]" caption="Measures"/>
    <dimension name="Savings" uniqueName="[Savings]" caption="Savings"/>
  </dimensions>
  <measureGroups count="4">
    <measureGroup name="Discretionary" caption="Discretionary"/>
    <measureGroup name="Expenses" caption="Expenses"/>
    <measureGroup name="Income" caption="Income"/>
    <measureGroup name="Savings" caption="Savings"/>
  </measureGroups>
  <maps count="4">
    <map measureGroup="0" dimension="0"/>
    <map measureGroup="1" dimension="1"/>
    <map measureGroup="2" dimension="2"/>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833.379861226851" backgroundQuery="1" createdVersion="7" refreshedVersion="8" minRefreshableVersion="3" recordCount="0" supportSubquery="1" supportAdvancedDrill="1" xr:uid="{DD4FC9F3-CC8F-4FAA-8F85-4F7061D91087}">
  <cacheSource type="external" connectionId="1">
    <extLst>
      <ext xmlns:x14="http://schemas.microsoft.com/office/spreadsheetml/2009/9/main" uri="{F057638F-6D5F-4e77-A914-E7F072B9BCA8}">
        <x14:sourceConnection name="ThisWorkbookDataModel"/>
      </ext>
    </extLst>
  </cacheSource>
  <cacheFields count="2">
    <cacheField name="[חסכונות].[חסכונות].[חסכונות]" caption="חסכונות" numFmtId="0" hierarchy="9" level="1">
      <sharedItems count="5">
        <s v="אחר 1"/>
        <s v="אחר 2"/>
        <s v="חסכונות/השקעות"/>
        <s v="עתודות מזומנים"/>
        <s v="קרן פנסיה"/>
      </sharedItems>
    </cacheField>
    <cacheField name="[Measures].[Sum of שנתי 4]" caption="Sum of שנתי 4" numFmtId="0" hierarchy="20" level="32767"/>
  </cacheFields>
  <cacheHierarchies count="21">
    <cacheHierarchy uniqueName="[הוצאות].[הוצאות]" caption="הוצאות" attribute="1" defaultMemberUniqueName="[הוצאות].[הוצאות].[All]" allUniqueName="[הוצאות].[הוצאות].[All]" dimensionUniqueName="[הוצאות]" displayFolder="" count="0" memberValueDatatype="130" unbalanced="0"/>
    <cacheHierarchy uniqueName="[הוצאות].[שנתי]" caption="שנתי" attribute="1" defaultMemberUniqueName="[הוצאות].[שנתי].[All]" allUniqueName="[הוצאות].[שנתי].[All]" dimensionUniqueName="[הוצאות]" displayFolder="" count="0" memberValueDatatype="20" unbalanced="0"/>
    <cacheHierarchy uniqueName="[הוצאות].[חודשי]" caption="חודשי" attribute="1" defaultMemberUniqueName="[הוצאות].[חודשי].[All]" allUniqueName="[הוצאות].[חודשי].[All]" dimensionUniqueName="[הוצאות]" displayFolder="" count="0" memberValueDatatype="5" unbalanced="0"/>
    <cacheHierarchy uniqueName="[הוצאות_לפי_שיקול_דעת].[הוצאות לפי שיקול דעת]" caption="הוצאות לפי שיקול דעת" attribute="1" defaultMemberUniqueName="[הוצאות_לפי_שיקול_דעת].[הוצאות לפי שיקול דעת].[All]" allUniqueName="[הוצאות_לפי_שיקול_דעת].[הוצאות לפי שיקול דעת].[All]" dimensionUniqueName="[הוצאות_לפי_שיקול_דעת]" displayFolder="" count="0" memberValueDatatype="130" unbalanced="0"/>
    <cacheHierarchy uniqueName="[הוצאות_לפי_שיקול_דעת].[שנתי]" caption="שנתי" attribute="1" defaultMemberUniqueName="[הוצאות_לפי_שיקול_דעת].[שנתי].[All]" allUniqueName="[הוצאות_לפי_שיקול_דעת].[שנתי].[All]" dimensionUniqueName="[הוצאות_לפי_שיקול_דעת]" displayFolder="" count="0" memberValueDatatype="20" unbalanced="0"/>
    <cacheHierarchy uniqueName="[הוצאות_לפי_שיקול_דעת].[חודשי]" caption="חודשי" attribute="1" defaultMemberUniqueName="[הוצאות_לפי_שיקול_דעת].[חודשי].[All]" allUniqueName="[הוצאות_לפי_שיקול_דעת].[חודשי].[All]" dimensionUniqueName="[הוצאות_לפי_שיקול_דעת]" displayFolder="" count="0" memberValueDatatype="5" unbalanced="0"/>
    <cacheHierarchy uniqueName="[הכנסות].[הכנסות]" caption="הכנסות" attribute="1" defaultMemberUniqueName="[הכנסות].[הכנסות].[All]" allUniqueName="[הכנסות].[הכנסות].[All]" dimensionUniqueName="[הכנסות]" displayFolder="" count="0" memberValueDatatype="130" unbalanced="0"/>
    <cacheHierarchy uniqueName="[הכנסות].[שנתי]" caption="שנתי" attribute="1" defaultMemberUniqueName="[הכנסות].[שנתי].[All]" allUniqueName="[הכנסות].[שנתי].[All]" dimensionUniqueName="[הכנסות]" displayFolder="" count="0" memberValueDatatype="20" unbalanced="0"/>
    <cacheHierarchy uniqueName="[הכנסות].[חודשי]" caption="חודשי" attribute="1" defaultMemberUniqueName="[הכנסות].[חודשי].[All]" allUniqueName="[הכנסות].[חודשי].[All]" dimensionUniqueName="[הכנסות]" displayFolder="" count="0" memberValueDatatype="5" unbalanced="0"/>
    <cacheHierarchy uniqueName="[חסכונות].[חסכונות]" caption="חסכונות" attribute="1" defaultMemberUniqueName="[חסכונות].[חסכונות].[All]" allUniqueName="[חסכונות].[חסכונות].[All]" dimensionUniqueName="[חסכונות]" displayFolder="" count="2" memberValueDatatype="130" unbalanced="0">
      <fieldsUsage count="2">
        <fieldUsage x="-1"/>
        <fieldUsage x="0"/>
      </fieldsUsage>
    </cacheHierarchy>
    <cacheHierarchy uniqueName="[חסכונות].[שנתי]" caption="שנתי" attribute="1" defaultMemberUniqueName="[חסכונות].[שנתי].[All]" allUniqueName="[חסכונות].[שנתי].[All]" dimensionUniqueName="[חסכונות]" displayFolder="" count="0" memberValueDatatype="20" unbalanced="0"/>
    <cacheHierarchy uniqueName="[חסכונות].[חודשי]" caption="חודשי" attribute="1" defaultMemberUniqueName="[חסכונות].[חודשי].[All]" allUniqueName="[חסכונות].[חודשי].[All]" dimensionUniqueName="[חסכונות]" displayFolder="" count="0" memberValueDatatype="5" unbalanced="0"/>
    <cacheHierarchy uniqueName="[Measures].[__XL_Count הכנסות]" caption="__XL_Count הכנסות" measure="1" displayFolder="" measureGroup="הכנסות" count="0" hidden="1"/>
    <cacheHierarchy uniqueName="[Measures].[__XL_Count הוצאות]" caption="__XL_Count הוצאות" measure="1" displayFolder="" measureGroup="הוצאות" count="0" hidden="1"/>
    <cacheHierarchy uniqueName="[Measures].[__XL_Count הוצאות_לפי_שיקול_דעת]" caption="__XL_Count הוצאות_לפי_שיקול_דעת" measure="1" displayFolder="" measureGroup="הוצאות_לפי_שיקול_דעת" count="0" hidden="1"/>
    <cacheHierarchy uniqueName="[Measures].[__XL_Count חסכונות]" caption="__XL_Count חסכונות" measure="1" displayFolder="" measureGroup="חסכונות" count="0" hidden="1"/>
    <cacheHierarchy uniqueName="[Measures].[__No measures defined]" caption="__No measures defined" measure="1" displayFolder="" count="0" hidden="1"/>
    <cacheHierarchy uniqueName="[Measures].[Sum of שנתי]" caption="Sum of שנתי" measure="1" displayFolder="" measureGroup="הכנסות" count="0" hidden="1">
      <extLst>
        <ext xmlns:x15="http://schemas.microsoft.com/office/spreadsheetml/2010/11/main" uri="{B97F6D7D-B522-45F9-BDA1-12C45D357490}">
          <x15:cacheHierarchy aggregatedColumn="7"/>
        </ext>
      </extLst>
    </cacheHierarchy>
    <cacheHierarchy uniqueName="[Measures].[Sum of שנתי 2]" caption="Sum of שנתי 2" measure="1" displayFolder="" measureGroup="הוצאות" count="0" hidden="1">
      <extLst>
        <ext xmlns:x15="http://schemas.microsoft.com/office/spreadsheetml/2010/11/main" uri="{B97F6D7D-B522-45F9-BDA1-12C45D357490}">
          <x15:cacheHierarchy aggregatedColumn="1"/>
        </ext>
      </extLst>
    </cacheHierarchy>
    <cacheHierarchy uniqueName="[Measures].[Sum of שנתי 3]" caption="Sum of שנתי 3" measure="1" displayFolder="" measureGroup="הוצאות_לפי_שיקול_דעת" count="0" hidden="1">
      <extLst>
        <ext xmlns:x15="http://schemas.microsoft.com/office/spreadsheetml/2010/11/main" uri="{B97F6D7D-B522-45F9-BDA1-12C45D357490}">
          <x15:cacheHierarchy aggregatedColumn="4"/>
        </ext>
      </extLst>
    </cacheHierarchy>
    <cacheHierarchy uniqueName="[Measures].[Sum of שנתי 4]" caption="Sum of שנתי 4" measure="1" displayFolder="" measureGroup="חסכונות" count="0" oneField="1" hidden="1">
      <fieldsUsage count="1">
        <fieldUsage x="1"/>
      </fieldsUsage>
      <extLst>
        <ext xmlns:x15="http://schemas.microsoft.com/office/spreadsheetml/2010/11/main" uri="{B97F6D7D-B522-45F9-BDA1-12C45D357490}">
          <x15:cacheHierarchy aggregatedColumn="10"/>
        </ext>
      </extLst>
    </cacheHierarchy>
  </cacheHierarchies>
  <kpis count="0"/>
  <dimensions count="5">
    <dimension measure="1" name="Measures" uniqueName="[Measures]" caption="Measures"/>
    <dimension name="הוצאות" uniqueName="[הוצאות]" caption="הוצאות"/>
    <dimension name="הוצאות_לפי_שיקול_דעת" uniqueName="[הוצאות_לפי_שיקול_דעת]" caption="הוצאות_לפי_שיקול_דעת"/>
    <dimension name="הכנסות" uniqueName="[הכנסות]" caption="הכנסות"/>
    <dimension name="חסכונות" uniqueName="[חסכונות]" caption="חסכונות"/>
  </dimensions>
  <measureGroups count="4">
    <measureGroup name="הוצאות" caption="הוצאות"/>
    <measureGroup name="הוצאות_לפי_שיקול_דעת" caption="הוצאות_לפי_שיקול_דעת"/>
    <measureGroup name="הכנסות" caption="הכנסות"/>
    <measureGroup name="חסכונות" caption="חסכונות"/>
  </measureGroups>
  <maps count="4">
    <map measureGroup="0" dimension="1"/>
    <map measureGroup="1" dimension="2"/>
    <map measureGroup="2" dimension="3"/>
    <map measureGroup="3" dimension="4"/>
  </maps>
  <extLst>
    <ext xmlns:x14="http://schemas.microsoft.com/office/spreadsheetml/2009/9/main" uri="{725AE2AE-9491-48be-B2B4-4EB974FC3084}">
      <x14:pivotCacheDefinition pivotCacheId="913730340"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833.379865509261" backgroundQuery="1" createdVersion="7" refreshedVersion="8" minRefreshableVersion="3" recordCount="0" supportSubquery="1" supportAdvancedDrill="1" xr:uid="{E3A286FF-5D8F-4B2F-A641-77B2996844E0}">
  <cacheSource type="external" connectionId="1">
    <extLst>
      <ext xmlns:x14="http://schemas.microsoft.com/office/spreadsheetml/2009/9/main" uri="{F057638F-6D5F-4e77-A914-E7F072B9BCA8}">
        <x14:sourceConnection name="ThisWorkbookDataModel"/>
      </ext>
    </extLst>
  </cacheSource>
  <cacheFields count="2">
    <cacheField name="[הכנסות].[הכנסות].[הכנסות]" caption="הכנסות" numFmtId="0" hierarchy="6" level="1">
      <sharedItems count="6">
        <s v="אחר 1"/>
        <s v="אחר 2"/>
        <s v="אחר 3"/>
        <s v="אחר 4"/>
        <s v="עמלות/בונוס"/>
        <s v="שכר"/>
      </sharedItems>
    </cacheField>
    <cacheField name="[Measures].[Sum of שנתי]" caption="Sum of שנתי" numFmtId="0" hierarchy="17" level="32767"/>
  </cacheFields>
  <cacheHierarchies count="21">
    <cacheHierarchy uniqueName="[הוצאות].[הוצאות]" caption="הוצאות" attribute="1" defaultMemberUniqueName="[הוצאות].[הוצאות].[All]" allUniqueName="[הוצאות].[הוצאות].[All]" dimensionUniqueName="[הוצאות]" displayFolder="" count="0" memberValueDatatype="130" unbalanced="0"/>
    <cacheHierarchy uniqueName="[הוצאות].[שנתי]" caption="שנתי" attribute="1" defaultMemberUniqueName="[הוצאות].[שנתי].[All]" allUniqueName="[הוצאות].[שנתי].[All]" dimensionUniqueName="[הוצאות]" displayFolder="" count="0" memberValueDatatype="20" unbalanced="0"/>
    <cacheHierarchy uniqueName="[הוצאות].[חודשי]" caption="חודשי" attribute="1" defaultMemberUniqueName="[הוצאות].[חודשי].[All]" allUniqueName="[הוצאות].[חודשי].[All]" dimensionUniqueName="[הוצאות]" displayFolder="" count="0" memberValueDatatype="5" unbalanced="0"/>
    <cacheHierarchy uniqueName="[הוצאות_לפי_שיקול_דעת].[הוצאות לפי שיקול דעת]" caption="הוצאות לפי שיקול דעת" attribute="1" defaultMemberUniqueName="[הוצאות_לפי_שיקול_דעת].[הוצאות לפי שיקול דעת].[All]" allUniqueName="[הוצאות_לפי_שיקול_דעת].[הוצאות לפי שיקול דעת].[All]" dimensionUniqueName="[הוצאות_לפי_שיקול_דעת]" displayFolder="" count="0" memberValueDatatype="130" unbalanced="0"/>
    <cacheHierarchy uniqueName="[הוצאות_לפי_שיקול_דעת].[שנתי]" caption="שנתי" attribute="1" defaultMemberUniqueName="[הוצאות_לפי_שיקול_דעת].[שנתי].[All]" allUniqueName="[הוצאות_לפי_שיקול_דעת].[שנתי].[All]" dimensionUniqueName="[הוצאות_לפי_שיקול_דעת]" displayFolder="" count="0" memberValueDatatype="20" unbalanced="0"/>
    <cacheHierarchy uniqueName="[הוצאות_לפי_שיקול_דעת].[חודשי]" caption="חודשי" attribute="1" defaultMemberUniqueName="[הוצאות_לפי_שיקול_דעת].[חודשי].[All]" allUniqueName="[הוצאות_לפי_שיקול_דעת].[חודשי].[All]" dimensionUniqueName="[הוצאות_לפי_שיקול_דעת]" displayFolder="" count="0" memberValueDatatype="5" unbalanced="0"/>
    <cacheHierarchy uniqueName="[הכנסות].[הכנסות]" caption="הכנסות" attribute="1" defaultMemberUniqueName="[הכנסות].[הכנסות].[All]" allUniqueName="[הכנסות].[הכנסות].[All]" dimensionUniqueName="[הכנסות]" displayFolder="" count="2" memberValueDatatype="130" unbalanced="0">
      <fieldsUsage count="2">
        <fieldUsage x="-1"/>
        <fieldUsage x="0"/>
      </fieldsUsage>
    </cacheHierarchy>
    <cacheHierarchy uniqueName="[הכנסות].[שנתי]" caption="שנתי" attribute="1" defaultMemberUniqueName="[הכנסות].[שנתי].[All]" allUniqueName="[הכנסות].[שנתי].[All]" dimensionUniqueName="[הכנסות]" displayFolder="" count="0" memberValueDatatype="20" unbalanced="0"/>
    <cacheHierarchy uniqueName="[הכנסות].[חודשי]" caption="חודשי" attribute="1" defaultMemberUniqueName="[הכנסות].[חודשי].[All]" allUniqueName="[הכנסות].[חודשי].[All]" dimensionUniqueName="[הכנסות]" displayFolder="" count="0" memberValueDatatype="5" unbalanced="0"/>
    <cacheHierarchy uniqueName="[חסכונות].[חסכונות]" caption="חסכונות" attribute="1" defaultMemberUniqueName="[חסכונות].[חסכונות].[All]" allUniqueName="[חסכונות].[חסכונות].[All]" dimensionUniqueName="[חסכונות]" displayFolder="" count="0" memberValueDatatype="130" unbalanced="0"/>
    <cacheHierarchy uniqueName="[חסכונות].[שנתי]" caption="שנתי" attribute="1" defaultMemberUniqueName="[חסכונות].[שנתי].[All]" allUniqueName="[חסכונות].[שנתי].[All]" dimensionUniqueName="[חסכונות]" displayFolder="" count="0" memberValueDatatype="20" unbalanced="0"/>
    <cacheHierarchy uniqueName="[חסכונות].[חודשי]" caption="חודשי" attribute="1" defaultMemberUniqueName="[חסכונות].[חודשי].[All]" allUniqueName="[חסכונות].[חודשי].[All]" dimensionUniqueName="[חסכונות]" displayFolder="" count="0" memberValueDatatype="5" unbalanced="0"/>
    <cacheHierarchy uniqueName="[Measures].[__XL_Count הכנסות]" caption="__XL_Count הכנסות" measure="1" displayFolder="" measureGroup="הכנסות" count="0" hidden="1"/>
    <cacheHierarchy uniqueName="[Measures].[__XL_Count הוצאות]" caption="__XL_Count הוצאות" measure="1" displayFolder="" measureGroup="הוצאות" count="0" hidden="1"/>
    <cacheHierarchy uniqueName="[Measures].[__XL_Count הוצאות_לפי_שיקול_דעת]" caption="__XL_Count הוצאות_לפי_שיקול_דעת" measure="1" displayFolder="" measureGroup="הוצאות_לפי_שיקול_דעת" count="0" hidden="1"/>
    <cacheHierarchy uniqueName="[Measures].[__XL_Count חסכונות]" caption="__XL_Count חסכונות" measure="1" displayFolder="" measureGroup="חסכונות" count="0" hidden="1"/>
    <cacheHierarchy uniqueName="[Measures].[__No measures defined]" caption="__No measures defined" measure="1" displayFolder="" count="0" hidden="1"/>
    <cacheHierarchy uniqueName="[Measures].[Sum of שנתי]" caption="Sum of שנתי" measure="1" displayFolder="" measureGroup="הכנסות" count="0" oneField="1" hidden="1">
      <fieldsUsage count="1">
        <fieldUsage x="1"/>
      </fieldsUsage>
      <extLst>
        <ext xmlns:x15="http://schemas.microsoft.com/office/spreadsheetml/2010/11/main" uri="{B97F6D7D-B522-45F9-BDA1-12C45D357490}">
          <x15:cacheHierarchy aggregatedColumn="7"/>
        </ext>
      </extLst>
    </cacheHierarchy>
    <cacheHierarchy uniqueName="[Measures].[Sum of שנתי 2]" caption="Sum of שנתי 2" measure="1" displayFolder="" measureGroup="הוצאות" count="0" hidden="1">
      <extLst>
        <ext xmlns:x15="http://schemas.microsoft.com/office/spreadsheetml/2010/11/main" uri="{B97F6D7D-B522-45F9-BDA1-12C45D357490}">
          <x15:cacheHierarchy aggregatedColumn="1"/>
        </ext>
      </extLst>
    </cacheHierarchy>
    <cacheHierarchy uniqueName="[Measures].[Sum of שנתי 3]" caption="Sum of שנתי 3" measure="1" displayFolder="" measureGroup="הוצאות_לפי_שיקול_דעת" count="0" hidden="1">
      <extLst>
        <ext xmlns:x15="http://schemas.microsoft.com/office/spreadsheetml/2010/11/main" uri="{B97F6D7D-B522-45F9-BDA1-12C45D357490}">
          <x15:cacheHierarchy aggregatedColumn="4"/>
        </ext>
      </extLst>
    </cacheHierarchy>
    <cacheHierarchy uniqueName="[Measures].[Sum of שנתי 4]" caption="Sum of שנתי 4" measure="1" displayFolder="" measureGroup="חסכונות" count="0" hidden="1">
      <extLst>
        <ext xmlns:x15="http://schemas.microsoft.com/office/spreadsheetml/2010/11/main" uri="{B97F6D7D-B522-45F9-BDA1-12C45D357490}">
          <x15:cacheHierarchy aggregatedColumn="10"/>
        </ext>
      </extLst>
    </cacheHierarchy>
  </cacheHierarchies>
  <kpis count="0"/>
  <dimensions count="5">
    <dimension measure="1" name="Measures" uniqueName="[Measures]" caption="Measures"/>
    <dimension name="הוצאות" uniqueName="[הוצאות]" caption="הוצאות"/>
    <dimension name="הוצאות_לפי_שיקול_דעת" uniqueName="[הוצאות_לפי_שיקול_דעת]" caption="הוצאות_לפי_שיקול_דעת"/>
    <dimension name="הכנסות" uniqueName="[הכנסות]" caption="הכנסות"/>
    <dimension name="חסכונות" uniqueName="[חסכונות]" caption="חסכונות"/>
  </dimensions>
  <measureGroups count="4">
    <measureGroup name="הוצאות" caption="הוצאות"/>
    <measureGroup name="הוצאות_לפי_שיקול_דעת" caption="הוצאות_לפי_שיקול_דעת"/>
    <measureGroup name="הכנסות" caption="הכנסות"/>
    <measureGroup name="חסכונות" caption="חסכונות"/>
  </measureGroups>
  <maps count="4">
    <map measureGroup="0" dimension="1"/>
    <map measureGroup="1" dimension="2"/>
    <map measureGroup="2" dimension="3"/>
    <map measureGroup="3" dimension="4"/>
  </maps>
  <extLst>
    <ext xmlns:x14="http://schemas.microsoft.com/office/spreadsheetml/2009/9/main" uri="{725AE2AE-9491-48be-B2B4-4EB974FC3084}">
      <x14:pivotCacheDefinition pivotCacheId="1235040332"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833.379869560187" backgroundQuery="1" createdVersion="7" refreshedVersion="8" minRefreshableVersion="3" recordCount="0" supportSubquery="1" supportAdvancedDrill="1" xr:uid="{AA60711F-C69F-4688-B26D-D3F733E26E7F}">
  <cacheSource type="external" connectionId="1">
    <extLst>
      <ext xmlns:x14="http://schemas.microsoft.com/office/spreadsheetml/2009/9/main" uri="{F057638F-6D5F-4e77-A914-E7F072B9BCA8}">
        <x14:sourceConnection name="ThisWorkbookDataModel"/>
      </ext>
    </extLst>
  </cacheSource>
  <cacheFields count="2">
    <cacheField name="[הוצאות_לפי_שיקול_דעת].[הוצאות לפי שיקול דעת].[הוצאות לפי שיקול דעת]" caption="הוצאות לפי שיקול דעת" numFmtId="0" hierarchy="3" level="1">
      <sharedItems count="11">
        <s v="אחר 1"/>
        <s v="אחר 2"/>
        <s v="ארוחות מחוץ לבית"/>
        <s v="בידור"/>
        <s v="בריאות וטיפוח"/>
        <s v="מועדון/חברויות"/>
        <s v="מתנות"/>
        <s v="נסיעות"/>
        <s v="צדקה"/>
        <s v="קניות"/>
        <s v="שיפוצים בבית"/>
      </sharedItems>
    </cacheField>
    <cacheField name="[Measures].[Sum of שנתי 3]" caption="Sum of שנתי 3" numFmtId="0" hierarchy="19" level="32767"/>
  </cacheFields>
  <cacheHierarchies count="21">
    <cacheHierarchy uniqueName="[הוצאות].[הוצאות]" caption="הוצאות" attribute="1" defaultMemberUniqueName="[הוצאות].[הוצאות].[All]" allUniqueName="[הוצאות].[הוצאות].[All]" dimensionUniqueName="[הוצאות]" displayFolder="" count="0" memberValueDatatype="130" unbalanced="0"/>
    <cacheHierarchy uniqueName="[הוצאות].[שנתי]" caption="שנתי" attribute="1" defaultMemberUniqueName="[הוצאות].[שנתי].[All]" allUniqueName="[הוצאות].[שנתי].[All]" dimensionUniqueName="[הוצאות]" displayFolder="" count="0" memberValueDatatype="20" unbalanced="0"/>
    <cacheHierarchy uniqueName="[הוצאות].[חודשי]" caption="חודשי" attribute="1" defaultMemberUniqueName="[הוצאות].[חודשי].[All]" allUniqueName="[הוצאות].[חודשי].[All]" dimensionUniqueName="[הוצאות]" displayFolder="" count="0" memberValueDatatype="5" unbalanced="0"/>
    <cacheHierarchy uniqueName="[הוצאות_לפי_שיקול_דעת].[הוצאות לפי שיקול דעת]" caption="הוצאות לפי שיקול דעת" attribute="1" defaultMemberUniqueName="[הוצאות_לפי_שיקול_דעת].[הוצאות לפי שיקול דעת].[All]" allUniqueName="[הוצאות_לפי_שיקול_דעת].[הוצאות לפי שיקול דעת].[All]" dimensionUniqueName="[הוצאות_לפי_שיקול_דעת]" displayFolder="" count="2" memberValueDatatype="130" unbalanced="0">
      <fieldsUsage count="2">
        <fieldUsage x="-1"/>
        <fieldUsage x="0"/>
      </fieldsUsage>
    </cacheHierarchy>
    <cacheHierarchy uniqueName="[הוצאות_לפי_שיקול_דעת].[שנתי]" caption="שנתי" attribute="1" defaultMemberUniqueName="[הוצאות_לפי_שיקול_דעת].[שנתי].[All]" allUniqueName="[הוצאות_לפי_שיקול_דעת].[שנתי].[All]" dimensionUniqueName="[הוצאות_לפי_שיקול_דעת]" displayFolder="" count="0" memberValueDatatype="20" unbalanced="0"/>
    <cacheHierarchy uniqueName="[הוצאות_לפי_שיקול_דעת].[חודשי]" caption="חודשי" attribute="1" defaultMemberUniqueName="[הוצאות_לפי_שיקול_דעת].[חודשי].[All]" allUniqueName="[הוצאות_לפי_שיקול_דעת].[חודשי].[All]" dimensionUniqueName="[הוצאות_לפי_שיקול_דעת]" displayFolder="" count="0" memberValueDatatype="5" unbalanced="0"/>
    <cacheHierarchy uniqueName="[הכנסות].[הכנסות]" caption="הכנסות" attribute="1" defaultMemberUniqueName="[הכנסות].[הכנסות].[All]" allUniqueName="[הכנסות].[הכנסות].[All]" dimensionUniqueName="[הכנסות]" displayFolder="" count="0" memberValueDatatype="130" unbalanced="0"/>
    <cacheHierarchy uniqueName="[הכנסות].[שנתי]" caption="שנתי" attribute="1" defaultMemberUniqueName="[הכנסות].[שנתי].[All]" allUniqueName="[הכנסות].[שנתי].[All]" dimensionUniqueName="[הכנסות]" displayFolder="" count="0" memberValueDatatype="20" unbalanced="0"/>
    <cacheHierarchy uniqueName="[הכנסות].[חודשי]" caption="חודשי" attribute="1" defaultMemberUniqueName="[הכנסות].[חודשי].[All]" allUniqueName="[הכנסות].[חודשי].[All]" dimensionUniqueName="[הכנסות]" displayFolder="" count="0" memberValueDatatype="5" unbalanced="0"/>
    <cacheHierarchy uniqueName="[חסכונות].[חסכונות]" caption="חסכונות" attribute="1" defaultMemberUniqueName="[חסכונות].[חסכונות].[All]" allUniqueName="[חסכונות].[חסכונות].[All]" dimensionUniqueName="[חסכונות]" displayFolder="" count="0" memberValueDatatype="130" unbalanced="0"/>
    <cacheHierarchy uniqueName="[חסכונות].[שנתי]" caption="שנתי" attribute="1" defaultMemberUniqueName="[חסכונות].[שנתי].[All]" allUniqueName="[חסכונות].[שנתי].[All]" dimensionUniqueName="[חסכונות]" displayFolder="" count="0" memberValueDatatype="20" unbalanced="0"/>
    <cacheHierarchy uniqueName="[חסכונות].[חודשי]" caption="חודשי" attribute="1" defaultMemberUniqueName="[חסכונות].[חודשי].[All]" allUniqueName="[חסכונות].[חודשי].[All]" dimensionUniqueName="[חסכונות]" displayFolder="" count="0" memberValueDatatype="5" unbalanced="0"/>
    <cacheHierarchy uniqueName="[Measures].[__XL_Count הכנסות]" caption="__XL_Count הכנסות" measure="1" displayFolder="" measureGroup="הכנסות" count="0" hidden="1"/>
    <cacheHierarchy uniqueName="[Measures].[__XL_Count הוצאות]" caption="__XL_Count הוצאות" measure="1" displayFolder="" measureGroup="הוצאות" count="0" hidden="1"/>
    <cacheHierarchy uniqueName="[Measures].[__XL_Count הוצאות_לפי_שיקול_דעת]" caption="__XL_Count הוצאות_לפי_שיקול_דעת" measure="1" displayFolder="" measureGroup="הוצאות_לפי_שיקול_דעת" count="0" hidden="1"/>
    <cacheHierarchy uniqueName="[Measures].[__XL_Count חסכונות]" caption="__XL_Count חסכונות" measure="1" displayFolder="" measureGroup="חסכונות" count="0" hidden="1"/>
    <cacheHierarchy uniqueName="[Measures].[__No measures defined]" caption="__No measures defined" measure="1" displayFolder="" count="0" hidden="1"/>
    <cacheHierarchy uniqueName="[Measures].[Sum of שנתי]" caption="Sum of שנתי" measure="1" displayFolder="" measureGroup="הכנסות" count="0" hidden="1">
      <extLst>
        <ext xmlns:x15="http://schemas.microsoft.com/office/spreadsheetml/2010/11/main" uri="{B97F6D7D-B522-45F9-BDA1-12C45D357490}">
          <x15:cacheHierarchy aggregatedColumn="7"/>
        </ext>
      </extLst>
    </cacheHierarchy>
    <cacheHierarchy uniqueName="[Measures].[Sum of שנתי 2]" caption="Sum of שנתי 2" measure="1" displayFolder="" measureGroup="הוצאות" count="0" hidden="1">
      <extLst>
        <ext xmlns:x15="http://schemas.microsoft.com/office/spreadsheetml/2010/11/main" uri="{B97F6D7D-B522-45F9-BDA1-12C45D357490}">
          <x15:cacheHierarchy aggregatedColumn="1"/>
        </ext>
      </extLst>
    </cacheHierarchy>
    <cacheHierarchy uniqueName="[Measures].[Sum of שנתי 3]" caption="Sum of שנתי 3" measure="1" displayFolder="" measureGroup="הוצאות_לפי_שיקול_דעת"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שנתי 4]" caption="Sum of שנתי 4" measure="1" displayFolder="" measureGroup="חסכונות" count="0" hidden="1">
      <extLst>
        <ext xmlns:x15="http://schemas.microsoft.com/office/spreadsheetml/2010/11/main" uri="{B97F6D7D-B522-45F9-BDA1-12C45D357490}">
          <x15:cacheHierarchy aggregatedColumn="10"/>
        </ext>
      </extLst>
    </cacheHierarchy>
  </cacheHierarchies>
  <kpis count="0"/>
  <dimensions count="5">
    <dimension measure="1" name="Measures" uniqueName="[Measures]" caption="Measures"/>
    <dimension name="הוצאות" uniqueName="[הוצאות]" caption="הוצאות"/>
    <dimension name="הוצאות_לפי_שיקול_דעת" uniqueName="[הוצאות_לפי_שיקול_דעת]" caption="הוצאות_לפי_שיקול_דעת"/>
    <dimension name="הכנסות" uniqueName="[הכנסות]" caption="הכנסות"/>
    <dimension name="חסכונות" uniqueName="[חסכונות]" caption="חסכונות"/>
  </dimensions>
  <measureGroups count="4">
    <measureGroup name="הוצאות" caption="הוצאות"/>
    <measureGroup name="הוצאות_לפי_שיקול_דעת" caption="הוצאות_לפי_שיקול_דעת"/>
    <measureGroup name="הכנסות" caption="הכנסות"/>
    <measureGroup name="חסכונות" caption="חסכונות"/>
  </measureGroups>
  <maps count="4">
    <map measureGroup="0" dimension="1"/>
    <map measureGroup="1" dimension="2"/>
    <map measureGroup="2" dimension="3"/>
    <map measureGroup="3" dimension="4"/>
  </maps>
  <extLst>
    <ext xmlns:x14="http://schemas.microsoft.com/office/spreadsheetml/2009/9/main" uri="{725AE2AE-9491-48be-B2B4-4EB974FC3084}">
      <x14:pivotCacheDefinition pivotCacheId="855972069"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מחבר" refreshedDate="44833.38216238426" backgroundQuery="1" createdVersion="7" refreshedVersion="8" minRefreshableVersion="3" recordCount="0" supportSubquery="1" supportAdvancedDrill="1" xr:uid="{F374661E-C4B9-43CD-97DA-782532307B02}">
  <cacheSource type="external" connectionId="1">
    <extLst>
      <ext xmlns:x14="http://schemas.microsoft.com/office/spreadsheetml/2009/9/main" uri="{F057638F-6D5F-4e77-A914-E7F072B9BCA8}">
        <x14:sourceConnection name="ThisWorkbookDataModel"/>
      </ext>
    </extLst>
  </cacheSource>
  <cacheFields count="2">
    <cacheField name="[הוצאות].[הוצאות].[הוצאות]" caption="הוצאות" numFmtId="0" level="1">
      <sharedItems count="18">
        <s v="אחר 1"/>
        <s v="אחר 2"/>
        <s v="אינטרנט"/>
        <s v="אשפה"/>
        <s v="בגדים"/>
        <s v="ביטוח"/>
        <s v="ביטוח רפואי"/>
        <s v="בלתמי&quot;ם"/>
        <s v="גז"/>
        <s v="חשמל"/>
        <s v="טיפולים רפואיים/תרופות/טיפולי שיניים"/>
        <s v="טלפון"/>
        <s v="מזון"/>
        <s v="מים/ביוב"/>
        <s v="מס הכנסה"/>
        <s v="מס/עמלות רכב"/>
        <s v="משכנתה/שכ&quot;ד"/>
        <s v="תשלומי רכב"/>
      </sharedItems>
    </cacheField>
    <cacheField name="[Measures].[Sum of שנתי 2]" caption="Sum of שנתי 2" numFmtId="0" hierarchy="18" level="32767"/>
  </cacheFields>
  <cacheHierarchies count="21">
    <cacheHierarchy uniqueName="[הוצאות].[הוצאות]" caption="הוצאות" attribute="1" defaultMemberUniqueName="[הוצאות].[הוצאות].[All]" allUniqueName="[הוצאות].[הוצאות].[All]" dimensionUniqueName="[הוצאות]" displayFolder="" count="2" memberValueDatatype="130" unbalanced="0">
      <fieldsUsage count="2">
        <fieldUsage x="-1"/>
        <fieldUsage x="0"/>
      </fieldsUsage>
    </cacheHierarchy>
    <cacheHierarchy uniqueName="[הוצאות].[שנתי]" caption="שנתי" attribute="1" defaultMemberUniqueName="[הוצאות].[שנתי].[All]" allUniqueName="[הוצאות].[שנתי].[All]" dimensionUniqueName="[הוצאות]" displayFolder="" count="0" memberValueDatatype="20" unbalanced="0"/>
    <cacheHierarchy uniqueName="[הוצאות].[חודשי]" caption="חודשי" attribute="1" defaultMemberUniqueName="[הוצאות].[חודשי].[All]" allUniqueName="[הוצאות].[חודשי].[All]" dimensionUniqueName="[הוצאות]" displayFolder="" count="0" memberValueDatatype="5" unbalanced="0"/>
    <cacheHierarchy uniqueName="[הוצאות_לפי_שיקול_דעת].[הוצאות לפי שיקול דעת]" caption="הוצאות לפי שיקול דעת" attribute="1" defaultMemberUniqueName="[הוצאות_לפי_שיקול_דעת].[הוצאות לפי שיקול דעת].[All]" allUniqueName="[הוצאות_לפי_שיקול_דעת].[הוצאות לפי שיקול דעת].[All]" dimensionUniqueName="[הוצאות_לפי_שיקול_דעת]" displayFolder="" count="0" memberValueDatatype="130" unbalanced="0"/>
    <cacheHierarchy uniqueName="[הוצאות_לפי_שיקול_דעת].[שנתי]" caption="שנתי" attribute="1" defaultMemberUniqueName="[הוצאות_לפי_שיקול_דעת].[שנתי].[All]" allUniqueName="[הוצאות_לפי_שיקול_דעת].[שנתי].[All]" dimensionUniqueName="[הוצאות_לפי_שיקול_דעת]" displayFolder="" count="0" memberValueDatatype="20" unbalanced="0"/>
    <cacheHierarchy uniqueName="[הוצאות_לפי_שיקול_דעת].[חודשי]" caption="חודשי" attribute="1" defaultMemberUniqueName="[הוצאות_לפי_שיקול_דעת].[חודשי].[All]" allUniqueName="[הוצאות_לפי_שיקול_דעת].[חודשי].[All]" dimensionUniqueName="[הוצאות_לפי_שיקול_דעת]" displayFolder="" count="0" memberValueDatatype="5" unbalanced="0"/>
    <cacheHierarchy uniqueName="[הכנסות].[הכנסות]" caption="הכנסות" attribute="1" defaultMemberUniqueName="[הכנסות].[הכנסות].[All]" allUniqueName="[הכנסות].[הכנסות].[All]" dimensionUniqueName="[הכנסות]" displayFolder="" count="0" memberValueDatatype="130" unbalanced="0"/>
    <cacheHierarchy uniqueName="[הכנסות].[שנתי]" caption="שנתי" attribute="1" defaultMemberUniqueName="[הכנסות].[שנתי].[All]" allUniqueName="[הכנסות].[שנתי].[All]" dimensionUniqueName="[הכנסות]" displayFolder="" count="0" memberValueDatatype="20" unbalanced="0"/>
    <cacheHierarchy uniqueName="[הכנסות].[חודשי]" caption="חודשי" attribute="1" defaultMemberUniqueName="[הכנסות].[חודשי].[All]" allUniqueName="[הכנסות].[חודשי].[All]" dimensionUniqueName="[הכנסות]" displayFolder="" count="0" memberValueDatatype="5" unbalanced="0"/>
    <cacheHierarchy uniqueName="[חסכונות].[חסכונות]" caption="חסכונות" attribute="1" defaultMemberUniqueName="[חסכונות].[חסכונות].[All]" allUniqueName="[חסכונות].[חסכונות].[All]" dimensionUniqueName="[חסכונות]" displayFolder="" count="0" memberValueDatatype="130" unbalanced="0"/>
    <cacheHierarchy uniqueName="[חסכונות].[שנתי]" caption="שנתי" attribute="1" defaultMemberUniqueName="[חסכונות].[שנתי].[All]" allUniqueName="[חסכונות].[שנתי].[All]" dimensionUniqueName="[חסכונות]" displayFolder="" count="0" memberValueDatatype="20" unbalanced="0"/>
    <cacheHierarchy uniqueName="[חסכונות].[חודשי]" caption="חודשי" attribute="1" defaultMemberUniqueName="[חסכונות].[חודשי].[All]" allUniqueName="[חסכונות].[חודשי].[All]" dimensionUniqueName="[חסכונות]" displayFolder="" count="0" memberValueDatatype="5" unbalanced="0"/>
    <cacheHierarchy uniqueName="[Measures].[__XL_Count הכנסות]" caption="__XL_Count הכנסות" measure="1" displayFolder="" measureGroup="הכנסות" count="0" hidden="1"/>
    <cacheHierarchy uniqueName="[Measures].[__XL_Count הוצאות]" caption="__XL_Count הוצאות" measure="1" displayFolder="" measureGroup="הוצאות" count="0" hidden="1"/>
    <cacheHierarchy uniqueName="[Measures].[__XL_Count הוצאות_לפי_שיקול_דעת]" caption="__XL_Count הוצאות_לפי_שיקול_דעת" measure="1" displayFolder="" measureGroup="הוצאות_לפי_שיקול_דעת" count="0" hidden="1"/>
    <cacheHierarchy uniqueName="[Measures].[__XL_Count חסכונות]" caption="__XL_Count חסכונות" measure="1" displayFolder="" measureGroup="חסכונות" count="0" hidden="1"/>
    <cacheHierarchy uniqueName="[Measures].[__No measures defined]" caption="__No measures defined" measure="1" displayFolder="" count="0" hidden="1"/>
    <cacheHierarchy uniqueName="[Measures].[Sum of שנתי]" caption="Sum of שנתי" measure="1" displayFolder="" measureGroup="הכנסות" count="0" hidden="1">
      <extLst>
        <ext xmlns:x15="http://schemas.microsoft.com/office/spreadsheetml/2010/11/main" uri="{B97F6D7D-B522-45F9-BDA1-12C45D357490}">
          <x15:cacheHierarchy aggregatedColumn="7"/>
        </ext>
      </extLst>
    </cacheHierarchy>
    <cacheHierarchy uniqueName="[Measures].[Sum of שנתי 2]" caption="Sum of שנתי 2" measure="1" displayFolder="" measureGroup="הוצאות" count="0" oneField="1" hidden="1">
      <fieldsUsage count="1">
        <fieldUsage x="1"/>
      </fieldsUsage>
      <extLst>
        <ext xmlns:x15="http://schemas.microsoft.com/office/spreadsheetml/2010/11/main" uri="{B97F6D7D-B522-45F9-BDA1-12C45D357490}">
          <x15:cacheHierarchy aggregatedColumn="1"/>
        </ext>
      </extLst>
    </cacheHierarchy>
    <cacheHierarchy uniqueName="[Measures].[Sum of שנתי 3]" caption="Sum of שנתי 3" measure="1" displayFolder="" measureGroup="הוצאות_לפי_שיקול_דעת" count="0" hidden="1">
      <extLst>
        <ext xmlns:x15="http://schemas.microsoft.com/office/spreadsheetml/2010/11/main" uri="{B97F6D7D-B522-45F9-BDA1-12C45D357490}">
          <x15:cacheHierarchy aggregatedColumn="4"/>
        </ext>
      </extLst>
    </cacheHierarchy>
    <cacheHierarchy uniqueName="[Measures].[Sum of שנתי 4]" caption="Sum of שנתי 4" measure="1" displayFolder="" measureGroup="חסכונות" count="0" hidden="1">
      <extLst>
        <ext xmlns:x15="http://schemas.microsoft.com/office/spreadsheetml/2010/11/main" uri="{B97F6D7D-B522-45F9-BDA1-12C45D357490}">
          <x15:cacheHierarchy aggregatedColumn="10"/>
        </ext>
      </extLst>
    </cacheHierarchy>
  </cacheHierarchies>
  <kpis count="0"/>
  <dimensions count="5">
    <dimension measure="1" name="Measures" uniqueName="[Measures]" caption="Measures"/>
    <dimension name="הוצאות" uniqueName="[הוצאות]" caption="הוצאות"/>
    <dimension name="הוצאות_לפי_שיקול_דעת" uniqueName="[הוצאות_לפי_שיקול_דעת]" caption="הוצאות_לפי_שיקול_דעת"/>
    <dimension name="הכנסות" uniqueName="[הכנסות]" caption="הכנסות"/>
    <dimension name="חסכונות" uniqueName="[חסכונות]" caption="חסכונות"/>
  </dimensions>
  <measureGroups count="4">
    <measureGroup name="הוצאות" caption="הוצאות"/>
    <measureGroup name="הוצאות_לפי_שיקול_דעת" caption="הוצאות_לפי_שיקול_דעת"/>
    <measureGroup name="הכנסות" caption="הכנסות"/>
    <measureGroup name="חסכונות" caption="חסכונות"/>
  </measureGroups>
  <maps count="4">
    <map measureGroup="0" dimension="1"/>
    <map measureGroup="1" dimension="2"/>
    <map measureGroup="2" dimension="3"/>
    <map measureGroup="3" dimension="4"/>
  </maps>
  <extLst>
    <ext xmlns:x14="http://schemas.microsoft.com/office/spreadsheetml/2009/9/main" uri="{725AE2AE-9491-48be-B2B4-4EB974FC3084}">
      <x14:pivotCacheDefinition pivotCacheId="898205983"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EB4E38-6CC4-4129-B454-3C39EDED4DB4}" name="PivotChartTable4" cacheId="4"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1">
  <location ref="A1:B7" firstHeaderRow="1" firstDataRow="1" firstDataCol="1"/>
  <pivotFields count="2">
    <pivotField axis="axisRow" allDrilled="1" subtotalTop="0" showAll="0" dataSourceSort="1" defaultSubtotal="0" defaultAttributeDrillState="1">
      <items count="5">
        <item x="0"/>
        <item x="1"/>
        <item x="2"/>
        <item x="3"/>
        <item x="4"/>
      </items>
    </pivotField>
    <pivotField dataField="1" subtotalTop="0" showAll="0" defaultSubtotal="0"/>
  </pivotFields>
  <rowFields count="1">
    <field x="0"/>
  </rowFields>
  <rowItems count="6">
    <i>
      <x/>
    </i>
    <i>
      <x v="1"/>
    </i>
    <i>
      <x v="2"/>
    </i>
    <i>
      <x v="3"/>
    </i>
    <i>
      <x v="4"/>
    </i>
    <i t="grand">
      <x/>
    </i>
  </rowItems>
  <colItems count="1">
    <i/>
  </colItems>
  <dataFields count="1">
    <dataField name="Sum of שנתי" fld="1" baseField="0" baseItem="0"/>
  </dataFields>
  <chartFormats count="1">
    <chartFormat chart="0" format="0" series="1">
      <pivotArea type="data" outline="0" fieldPosition="0">
        <references count="1">
          <reference field="4294967294" count="1" selected="0">
            <x v="0"/>
          </reference>
        </references>
      </pivotArea>
    </chartFormat>
  </chart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rowHierarchiesUsage count="1">
    <rowHierarchyUsage hierarchyUsage="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6" columnCount="1" cacheId="913730340">
        <x15:pivotRow count="1">
          <x15:c>
            <x15:v>0</x15:v>
          </x15:c>
        </x15:pivotRow>
        <x15:pivotRow count="1">
          <x15:c>
            <x15:v>0</x15:v>
          </x15:c>
        </x15:pivotRow>
        <x15:pivotRow count="1">
          <x15:c>
            <x15:v>6000</x15:v>
          </x15:c>
        </x15:pivotRow>
        <x15:pivotRow count="1">
          <x15:c>
            <x15:v>5000</x15:v>
          </x15:c>
        </x15:pivotRow>
        <x15:pivotRow count="1">
          <x15:c>
            <x15:v>12000</x15:v>
          </x15:c>
        </x15:pivotRow>
        <x15:pivotRow count="1">
          <x15:c>
            <x15:v>23000</x15:v>
          </x15:c>
        </x15:pivotRow>
      </x15:pivotTableData>
    </ext>
    <ext xmlns:x15="http://schemas.microsoft.com/office/spreadsheetml/2010/11/main" uri="{E67621CE-5B39-4880-91FE-76760E9C1902}">
      <x15:pivotTableUISettings sourceDataName="WorksheetConnection_Office_63710412_TF03107654_Win32_2.xltx!חסכונות">
        <x15:activeTabTopLevelEntity name="[חסכונות]"/>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CA58510-2F4D-4953-AF86-599BC90FF8BB}" name="PivotChartTable3" cacheId="6"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1">
  <location ref="A1:B13" firstHeaderRow="1" firstDataRow="1" firstDataCol="1"/>
  <pivotFields count="2">
    <pivotField axis="axisRow" allDrilled="1" subtotalTop="0" showAll="0" sortType="ascending" dataSourceSort="1" defaultSubtotal="0" defaultAttributeDrillState="1">
      <items count="11">
        <item x="0"/>
        <item x="1"/>
        <item x="2"/>
        <item x="3"/>
        <item x="4"/>
        <item x="5"/>
        <item x="6"/>
        <item x="7"/>
        <item x="8"/>
        <item x="9"/>
        <item x="10"/>
      </items>
      <autoSortScope>
        <pivotArea dataOnly="0" outline="0" fieldPosition="0">
          <references count="1">
            <reference field="4294967294" count="1" selected="0">
              <x v="0"/>
            </reference>
          </references>
        </pivotArea>
      </autoSortScope>
    </pivotField>
    <pivotField dataField="1" subtotalTop="0" showAll="0" defaultSubtotal="0"/>
  </pivotFields>
  <rowFields count="1">
    <field x="0"/>
  </rowFields>
  <rowItems count="12">
    <i>
      <x/>
    </i>
    <i>
      <x v="1"/>
    </i>
    <i>
      <x v="5"/>
    </i>
    <i>
      <x v="4"/>
    </i>
    <i>
      <x v="6"/>
    </i>
    <i>
      <x v="8"/>
    </i>
    <i>
      <x v="3"/>
    </i>
    <i>
      <x v="2"/>
    </i>
    <i>
      <x v="9"/>
    </i>
    <i>
      <x v="7"/>
    </i>
    <i>
      <x v="10"/>
    </i>
    <i t="grand">
      <x/>
    </i>
  </rowItems>
  <colItems count="1">
    <i/>
  </colItems>
  <dataFields count="1">
    <dataField name="Sum of שנתי" fld="1" baseField="0" baseItem="0"/>
  </dataFields>
  <chartFormats count="1">
    <chartFormat chart="0" format="0" series="1">
      <pivotArea type="data" outline="0" fieldPosition="0">
        <references count="1">
          <reference field="4294967294" count="1" selected="0">
            <x v="0"/>
          </reference>
        </references>
      </pivotArea>
    </chartFormat>
  </chart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12" columnCount="1" cacheId="855972069">
        <x15:pivotRow count="1">
          <x15:c>
            <x15:v>0</x15:v>
          </x15:c>
        </x15:pivotRow>
        <x15:pivotRow count="1">
          <x15:c>
            <x15:v>0</x15:v>
          </x15:c>
        </x15:pivotRow>
        <x15:pivotRow count="1">
          <x15:c>
            <x15:v>300</x15:v>
          </x15:c>
        </x15:pivotRow>
        <x15:pivotRow count="1">
          <x15:c>
            <x15:v>300</x15:v>
          </x15:c>
        </x15:pivotRow>
        <x15:pivotRow count="1">
          <x15:c>
            <x15:v>600</x15:v>
          </x15:c>
        </x15:pivotRow>
        <x15:pivotRow count="1">
          <x15:c>
            <x15:v>600</x15:v>
          </x15:c>
        </x15:pivotRow>
        <x15:pivotRow count="1">
          <x15:c>
            <x15:v>1200</x15:v>
          </x15:c>
        </x15:pivotRow>
        <x15:pivotRow count="1">
          <x15:c>
            <x15:v>1200</x15:v>
          </x15:c>
        </x15:pivotRow>
        <x15:pivotRow count="1">
          <x15:c>
            <x15:v>2000</x15:v>
          </x15:c>
        </x15:pivotRow>
        <x15:pivotRow count="1">
          <x15:c>
            <x15:v>2250</x15:v>
          </x15:c>
        </x15:pivotRow>
        <x15:pivotRow count="1">
          <x15:c>
            <x15:v>4800</x15:v>
          </x15:c>
        </x15:pivotRow>
        <x15:pivotRow count="1">
          <x15:c>
            <x15:v>13250</x15:v>
          </x15:c>
        </x15:pivotRow>
      </x15:pivotTableData>
    </ext>
    <ext xmlns:x15="http://schemas.microsoft.com/office/spreadsheetml/2010/11/main" uri="{E67621CE-5B39-4880-91FE-76760E9C1902}">
      <x15:pivotTableUISettings sourceDataName="WorksheetConnection_Office_63710412_TF03107654_Win32_2.xltx!הוצאות_לפי_שיקול_דעת">
        <x15:activeTabTopLevelEntity name="[הוצאות_לפי_שיקול_דעת]"/>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556665B-DE3A-43E9-8B75-F7EF7D3FDB53}" name="PivotChartTable2" cacheId="7"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1">
  <location ref="A1:B20" firstHeaderRow="1" firstDataRow="1" firstDataCol="1"/>
  <pivotFields count="2">
    <pivotField axis="axisRow" allDrilled="1" subtotalTop="0" showAll="0" sortType="ascending" dataSourceSort="1" defaultSubtotal="0" defaultAttributeDrillState="1">
      <items count="18">
        <item x="0"/>
        <item x="1"/>
        <item x="2"/>
        <item x="3"/>
        <item x="4"/>
        <item x="5"/>
        <item x="6"/>
        <item x="7"/>
        <item x="8"/>
        <item x="9"/>
        <item x="10"/>
        <item x="11"/>
        <item x="12"/>
        <item x="13"/>
        <item x="14"/>
        <item x="15"/>
        <item x="16"/>
        <item x="17"/>
      </items>
      <autoSortScope>
        <pivotArea dataOnly="0" outline="0" fieldPosition="0">
          <references count="1">
            <reference field="4294967294" count="1" selected="0">
              <x v="0"/>
            </reference>
          </references>
        </pivotArea>
      </autoSortScope>
    </pivotField>
    <pivotField dataField="1" subtotalTop="0" showAll="0" defaultSubtotal="0"/>
  </pivotFields>
  <rowFields count="1">
    <field x="0"/>
  </rowFields>
  <rowItems count="19">
    <i>
      <x/>
    </i>
    <i>
      <x v="1"/>
    </i>
    <i>
      <x v="3"/>
    </i>
    <i>
      <x v="15"/>
    </i>
    <i>
      <x v="5"/>
    </i>
    <i>
      <x v="8"/>
    </i>
    <i>
      <x v="11"/>
    </i>
    <i>
      <x v="10"/>
    </i>
    <i>
      <x v="13"/>
    </i>
    <i>
      <x v="2"/>
    </i>
    <i>
      <x v="9"/>
    </i>
    <i>
      <x v="4"/>
    </i>
    <i>
      <x v="7"/>
    </i>
    <i>
      <x v="14"/>
    </i>
    <i>
      <x v="17"/>
    </i>
    <i>
      <x v="12"/>
    </i>
    <i>
      <x v="6"/>
    </i>
    <i>
      <x v="16"/>
    </i>
    <i t="grand">
      <x/>
    </i>
  </rowItems>
  <colItems count="1">
    <i/>
  </colItems>
  <dataFields count="1">
    <dataField name="Sum of שנתי" fld="1" baseField="0" baseItem="0"/>
  </dataFields>
  <chartFormats count="1">
    <chartFormat chart="0" format="0" series="1">
      <pivotArea type="data" outline="0" fieldPosition="0">
        <references count="1">
          <reference field="4294967294" count="1" selected="0">
            <x v="0"/>
          </reference>
        </references>
      </pivotArea>
    </chartFormat>
  </chart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rowHierarchiesUsage count="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19" columnCount="1" cacheId="898205983">
        <x15:pivotRow count="1">
          <x15:c>
            <x15:v>0</x15:v>
          </x15:c>
        </x15:pivotRow>
        <x15:pivotRow count="1">
          <x15:c>
            <x15:v>0</x15:v>
          </x15:c>
        </x15:pivotRow>
        <x15:pivotRow count="1">
          <x15:c>
            <x15:v>150</x15:v>
          </x15:c>
        </x15:pivotRow>
        <x15:pivotRow count="1">
          <x15:c>
            <x15:v>200</x15:v>
          </x15:c>
        </x15:pivotRow>
        <x15:pivotRow count="1">
          <x15:c>
            <x15:v>250</x15:v>
          </x15:c>
        </x15:pivotRow>
        <x15:pivotRow count="1">
          <x15:c>
            <x15:v>600</x15:v>
          </x15:c>
        </x15:pivotRow>
        <x15:pivotRow count="1">
          <x15:c>
            <x15:v>600</x15:v>
          </x15:c>
        </x15:pivotRow>
        <x15:pivotRow count="1">
          <x15:c>
            <x15:v>600</x15:v>
          </x15:c>
        </x15:pivotRow>
        <x15:pivotRow count="1">
          <x15:c>
            <x15:v>600</x15:v>
          </x15:c>
        </x15:pivotRow>
        <x15:pivotRow count="1">
          <x15:c>
            <x15:v>600</x15:v>
          </x15:c>
        </x15:pivotRow>
        <x15:pivotRow count="1">
          <x15:c>
            <x15:v>1200</x15:v>
          </x15:c>
        </x15:pivotRow>
        <x15:pivotRow count="1">
          <x15:c>
            <x15:v>1200</x15:v>
          </x15:c>
        </x15:pivotRow>
        <x15:pivotRow count="1">
          <x15:c>
            <x15:v>1500</x15:v>
          </x15:c>
        </x15:pivotRow>
        <x15:pivotRow count="1">
          <x15:c>
            <x15:v>2500</x15:v>
          </x15:c>
        </x15:pivotRow>
        <x15:pivotRow count="1">
          <x15:c>
            <x15:v>4000</x15:v>
          </x15:c>
        </x15:pivotRow>
        <x15:pivotRow count="1">
          <x15:c>
            <x15:v>5000</x15:v>
          </x15:c>
        </x15:pivotRow>
        <x15:pivotRow count="1">
          <x15:c>
            <x15:v>12500</x15:v>
          </x15:c>
        </x15:pivotRow>
        <x15:pivotRow count="1">
          <x15:c>
            <x15:v>15000</x15:v>
          </x15:c>
        </x15:pivotRow>
        <x15:pivotRow count="1">
          <x15:c>
            <x15:v>46500</x15:v>
          </x15:c>
        </x15:pivotRow>
      </x15:pivotTableData>
    </ext>
    <ext xmlns:x15="http://schemas.microsoft.com/office/spreadsheetml/2010/11/main" uri="{E67621CE-5B39-4880-91FE-76760E9C1902}">
      <x15:pivotTableUISettings sourceDataName="WorksheetConnection_Office_63710412_TF03107654_Win32_2.xltx!הוצאות">
        <x15:activeTabTopLevelEntity name="[הוצאות]"/>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BE5BF2F-ED6C-4190-941A-04BCB51C4506}" name="PivotChartTable1" cacheId="5"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1">
  <location ref="A1:B8" firstHeaderRow="1" firstDataRow="1" firstDataCol="1"/>
  <pivotFields count="2">
    <pivotField axis="axisRow" allDrilled="1" subtotalTop="0" showAll="0" sortType="ascending" dataSourceSort="1" defaultSubtotal="0" defaultAttributeDrillState="1">
      <items count="6">
        <item x="0"/>
        <item x="1"/>
        <item x="2"/>
        <item x="3"/>
        <item x="4"/>
        <item x="5"/>
      </items>
      <autoSortScope>
        <pivotArea dataOnly="0" outline="0" fieldPosition="0">
          <references count="1">
            <reference field="4294967294" count="1" selected="0">
              <x v="0"/>
            </reference>
          </references>
        </pivotArea>
      </autoSortScope>
    </pivotField>
    <pivotField dataField="1" subtotalTop="0" showAll="0" defaultSubtotal="0"/>
  </pivotFields>
  <rowFields count="1">
    <field x="0"/>
  </rowFields>
  <rowItems count="7">
    <i>
      <x v="2"/>
    </i>
    <i>
      <x v="3"/>
    </i>
    <i>
      <x v="1"/>
    </i>
    <i>
      <x v="4"/>
    </i>
    <i>
      <x/>
    </i>
    <i>
      <x v="5"/>
    </i>
    <i t="grand">
      <x/>
    </i>
  </rowItems>
  <colItems count="1">
    <i/>
  </colItems>
  <dataFields count="1">
    <dataField name="Sum of שנתי" fld="1" baseField="0" baseItem="0"/>
  </dataFields>
  <chartFormats count="1">
    <chartFormat chart="0" format="0" series="1">
      <pivotArea type="data" outline="0" fieldPosition="0">
        <references count="1">
          <reference field="4294967294" count="1" selected="0">
            <x v="0"/>
          </reference>
        </references>
      </pivotArea>
    </chartFormat>
  </chart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44433962-1CF7-4059-B4EE-95C3D5FFCF73}">
      <x15:pivotTableData rowCount="7" columnCount="1" cacheId="1235040332">
        <x15:pivotRow count="1">
          <x15:c>
            <x15:v>0</x15:v>
          </x15:c>
        </x15:pivotRow>
        <x15:pivotRow count="1">
          <x15:c>
            <x15:v>0</x15:v>
          </x15:c>
        </x15:pivotRow>
        <x15:pivotRow count="1">
          <x15:c>
            <x15:v>0</x15:v>
          </x15:c>
        </x15:pivotRow>
        <x15:pivotRow count="1">
          <x15:c>
            <x15:v>5000</x15:v>
          </x15:c>
        </x15:pivotRow>
        <x15:pivotRow count="1">
          <x15:c>
            <x15:v>30000</x15:v>
          </x15:c>
        </x15:pivotRow>
        <x15:pivotRow count="1">
          <x15:c>
            <x15:v>90000</x15:v>
          </x15:c>
        </x15:pivotRow>
        <x15:pivotRow count="1">
          <x15:c>
            <x15:v>125000</x15:v>
          </x15:c>
        </x15:pivotRow>
      </x15:pivotTableData>
    </ext>
    <ext xmlns:x15="http://schemas.microsoft.com/office/spreadsheetml/2010/11/main" uri="{E67621CE-5B39-4880-91FE-76760E9C1902}">
      <x15:pivotTableUISettings sourceDataName="WorksheetConnection_Office_63710412_TF03107654_Win32_2.xltx!הכנסות">
        <x15:activeTabTopLevelEntity name="[הכנסות]"/>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VT_Expenses1" cacheId="1" applyNumberFormats="0" applyBorderFormats="0" applyFontFormats="0" applyPatternFormats="0" applyAlignmentFormats="0" applyWidthHeightFormats="1" dataCaption="Values" updatedVersion="7" minRefreshableVersion="3" itemPrintTitles="1" createdVersion="6" indent="0" outline="1" outlineData="1" multipleFieldFilters="0" chartFormat="1">
  <location ref="U10:V10" firstHeaderRow="1" firstDataRow="1" firstDataCol="1"/>
  <pivotFields count="2">
    <pivotField axis="axisRow" allDrilled="1" showAll="0" sortType="ascending" defaultAttributeDrillState="1">
      <items count="19">
        <item x="0"/>
        <item x="1"/>
        <item x="2"/>
        <item x="3"/>
        <item x="4"/>
        <item x="5"/>
        <item x="6"/>
        <item x="7"/>
        <item x="8"/>
        <item x="9"/>
        <item x="10"/>
        <item x="11"/>
        <item x="12"/>
        <item x="13"/>
        <item x="14"/>
        <item x="15"/>
        <item x="16"/>
        <item x="17"/>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dataFields count="1">
    <dataField name="Sum of Annual" fld="1" baseField="0" baseItem="7" numFmtId="164"/>
  </dataFields>
  <formats count="1">
    <format dxfId="60">
      <pivotArea field="0"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ies>
  <pivotTableStyleInfo name="PivotStyleLight20"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Expenses]"/>
      </x15:pivotTableUISettings>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VT_Expenses2" cacheId="0" applyNumberFormats="0" applyBorderFormats="0" applyFontFormats="0" applyPatternFormats="0" applyAlignmentFormats="0" applyWidthHeightFormats="1" dataCaption="Values" updatedVersion="7" minRefreshableVersion="3" itemPrintTitles="1" createdVersion="6" indent="0" outline="1" outlineData="1" multipleFieldFilters="0" chartFormat="1">
  <location ref="X10:Y10" firstHeaderRow="1" firstDataRow="1" firstDataCol="1"/>
  <pivotFields count="2">
    <pivotField axis="axisRow" allDrilled="1" showAll="0" sortType="ascending" defaultAttributeDrillState="1">
      <items count="12">
        <item x="0"/>
        <item x="1"/>
        <item x="2"/>
        <item x="3"/>
        <item x="4"/>
        <item x="5"/>
        <item x="6"/>
        <item x="7"/>
        <item x="8"/>
        <item x="9"/>
        <item x="10"/>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dataFields count="1">
    <dataField name="Sum of Annual" fld="1" baseField="0" baseItem="6" numFmtId="170"/>
  </dataFields>
  <formats count="1">
    <format dxfId="61">
      <pivotArea field="0" type="button" dataOnly="0" labelOnly="1" outline="0" axis="axisRow" fieldPosition="0"/>
    </format>
  </formats>
  <chartFormats count="1">
    <chartFormat chart="0" format="2" series="1">
      <pivotArea type="data" outline="0" fieldPosition="0">
        <references count="1">
          <reference field="4294967294" count="1" selected="0">
            <x v="0"/>
          </reference>
        </references>
      </pivotArea>
    </chartFormat>
  </chart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ies>
  <pivotTableStyleInfo name="PivotStyleLight20" showRowHeaders="1" showColHeaders="1" showRowStripes="0" showColStripes="0" showLastColumn="1"/>
  <rowHierarchiesUsage count="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Discretionary]"/>
      </x15:pivotTableUISettings>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VT_Income" cacheId="2" applyNumberFormats="0" applyBorderFormats="0" applyFontFormats="0" applyPatternFormats="0" applyAlignmentFormats="0" applyWidthHeightFormats="1" dataCaption="Values" updatedVersion="7" minRefreshableVersion="3" itemPrintTitles="1" createdVersion="6" indent="0" outline="1" outlineData="1" multipleFieldFilters="0" chartFormat="1">
  <location ref="R10:S10" firstHeaderRow="1" firstDataRow="1" firstDataCol="1"/>
  <pivotFields count="2">
    <pivotField axis="axisRow" allDrilled="1" showAll="0" sortType="ascending" defaultAttributeDrillState="1">
      <items count="7">
        <item x="0"/>
        <item x="1"/>
        <item x="2"/>
        <item x="3"/>
        <item x="4"/>
        <item x="5"/>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dataFields count="1">
    <dataField name="Annual Income" fld="1" baseField="0" baseItem="1" numFmtId="170"/>
  </dataFields>
  <formats count="1">
    <format dxfId="62">
      <pivotArea field="0"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ies>
  <pivotTableStyleInfo name="PivotStyleLight18"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Income]"/>
      </x15:pivotTableUISettings>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VT_Savings" cacheId="3" applyNumberFormats="0" applyBorderFormats="0" applyFontFormats="0" applyPatternFormats="0" applyAlignmentFormats="0" applyWidthHeightFormats="1" dataCaption="Values" updatedVersion="7" minRefreshableVersion="3" itemPrintTitles="1" createdVersion="6" indent="0" outline="1" outlineData="1" multipleFieldFilters="0" chartFormat="1">
  <location ref="AA10:AB10" firstHeaderRow="1" firstDataRow="1" firstDataCol="1"/>
  <pivotFields count="2">
    <pivotField axis="axisRow" allDrilled="1" showAll="0" sortType="ascending" defaultAttributeDrillState="1">
      <items count="6">
        <item x="0"/>
        <item x="1"/>
        <item x="2"/>
        <item x="3"/>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dataFields count="1">
    <dataField name="Sum of Annual" fld="1" baseField="0" baseItem="2" numFmtId="170"/>
  </dataFields>
  <formats count="1">
    <format dxfId="63">
      <pivotArea field="0" type="button" dataOnly="0" labelOnly="1" outline="0" axis="axisRow" fieldPosition="0"/>
    </format>
  </formats>
  <chartFormats count="1">
    <chartFormat chart="0" format="0" series="1">
      <pivotArea type="data" outline="0" fieldPosition="0">
        <references count="1">
          <reference field="4294967294" count="1" selected="0">
            <x v="0"/>
          </reference>
        </references>
      </pivotArea>
    </chartFormat>
  </chart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ies>
  <pivotTableStyleInfo name="PivotStyleLight20" showRowHeaders="1" showColHeaders="1" showRowStripes="0" showColStripes="0" showLastColumn="1"/>
  <rowHierarchiesUsage count="1">
    <rowHierarchyUsage hierarchyUsage="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Savings]"/>
      </x15:pivotTableUISettings>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יומי" displayName="יומי" ref="B11:F55" totalsRowCount="1" headerRowDxfId="113" dataDxfId="111" totalsRowDxfId="109" headerRowBorderDxfId="112" tableBorderDxfId="110" totalsRowBorderDxfId="108">
  <autoFilter ref="B11:F54" xr:uid="{00000000-0009-0000-0100-00000C000000}"/>
  <tableColumns count="5">
    <tableColumn id="1" xr3:uid="{00000000-0010-0000-0000-000001000000}" name="סוג" totalsRowLabel="סה&quot;כ" dataDxfId="107" totalsRowDxfId="106" dataCellStyle="Comma"/>
    <tableColumn id="2" xr3:uid="{00000000-0010-0000-0000-000002000000}" name="תיאור" dataDxfId="105" totalsRowDxfId="104"/>
    <tableColumn id="3" xr3:uid="{00000000-0010-0000-0000-000003000000}" name="יומי" totalsRowFunction="custom" dataDxfId="103" totalsRowDxfId="102">
      <totalsRowFormula>SUMIF(יומי[סוג],"הכנסות",יומי[יומי])-SUMIF(יומי[סוג],"&lt;&gt;הכנסות",יומי[יומי])</totalsRowFormula>
    </tableColumn>
    <tableColumn id="14" xr3:uid="{00000000-0010-0000-0000-00000E000000}" name="חודשי" totalsRowFunction="custom" dataDxfId="101" totalsRowDxfId="100">
      <calculatedColumnFormula>יומי[[#This Row],[שנתי]]/12</calculatedColumnFormula>
      <totalsRowFormula>SUMIF(יומי[סוג],"הכנסות",יומי[חודשי])-SUMIF(יומי[סוג],"&lt;&gt;הכנסות",יומי[חודשי])</totalsRowFormula>
    </tableColumn>
    <tableColumn id="15" xr3:uid="{00000000-0010-0000-0000-00000F000000}" name="שנתי" totalsRowFunction="custom" dataDxfId="99" totalsRowDxfId="98">
      <calculatedColumnFormula>יומי[[#This Row],[יומי]]*365</calculatedColumnFormula>
      <totalsRowFormula>SUMIF(יומי[סוג],"הכנסות",יומי[שנתי])-SUMIF(יומי[סוג],"&lt;&gt;הכנסות",יומי[שנתי])</totalsRowFormula>
    </tableColumn>
  </tableColumns>
  <tableStyleInfo name="Daily Summary" showFirstColumn="0" showLastColumn="0" showRowStripes="1" showColumnStripes="0"/>
  <extLst>
    <ext xmlns:x14="http://schemas.microsoft.com/office/spreadsheetml/2009/9/main" uri="{504A1905-F514-4f6f-8877-14C23A59335A}">
      <x14:table altTextSummary="בחר סוג והזן תיאור ותזרים מזומנים יומי. תזרים המזומנים החודשי ותזרים המזומנים השנתי מחושבים באופן אוטומטי בטבלה זו"/>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חודשי" displayName="חודשי" ref="B4:P48" totalsRowCount="1" headerRowDxfId="97" dataDxfId="95" totalsRowDxfId="94" headerRowBorderDxfId="96">
  <autoFilter ref="B4:P47" xr:uid="{00000000-0009-0000-0100-00000B000000}"/>
  <tableColumns count="15">
    <tableColumn id="1" xr3:uid="{00000000-0010-0000-0100-000001000000}" name="סוג" totalsRowLabel="סה&quot;כ" dataDxfId="93" totalsRowDxfId="92"/>
    <tableColumn id="2" xr3:uid="{00000000-0010-0000-0100-000002000000}" name="תיאור" dataDxfId="91" totalsRowDxfId="90"/>
    <tableColumn id="3" xr3:uid="{00000000-0010-0000-0100-000003000000}" name="ינו" totalsRowFunction="custom" dataDxfId="89" totalsRowDxfId="88">
      <totalsRowFormula>SUMIF(חודשי[סוג],"הכנסות",חודשי[ינו])-SUMIF(חודשי[סוג],"&lt;&gt;הכנסות",חודשי[ינו])</totalsRowFormula>
    </tableColumn>
    <tableColumn id="4" xr3:uid="{00000000-0010-0000-0100-000004000000}" name="פבר" totalsRowFunction="custom" dataDxfId="87" totalsRowDxfId="86">
      <totalsRowFormula>SUMIF(חודשי[סוג],"הכנסות",חודשי[פבר])-SUMIF(חודשי[סוג],"&lt;&gt;הכנסות",חודשי[פבר])</totalsRowFormula>
    </tableColumn>
    <tableColumn id="5" xr3:uid="{00000000-0010-0000-0100-000005000000}" name="מרץ" totalsRowFunction="custom" dataDxfId="85" totalsRowDxfId="84">
      <totalsRowFormula>SUMIF(חודשי[סוג],"הכנסות",חודשי[מרץ])-SUMIF(חודשי[סוג],"&lt;&gt;הכנסות",חודשי[מרץ])</totalsRowFormula>
    </tableColumn>
    <tableColumn id="6" xr3:uid="{00000000-0010-0000-0100-000006000000}" name="אפר" totalsRowFunction="custom" dataDxfId="83" totalsRowDxfId="82">
      <totalsRowFormula>SUMIF(חודשי[סוג],"הכנסות",חודשי[אפר])-SUMIF(חודשי[סוג],"&lt;&gt;הכנסות",חודשי[אפר])</totalsRowFormula>
    </tableColumn>
    <tableColumn id="7" xr3:uid="{00000000-0010-0000-0100-000007000000}" name="מאי" totalsRowFunction="custom" dataDxfId="81" totalsRowDxfId="80">
      <totalsRowFormula>SUMIF(חודשי[סוג],"הכנסות",חודשי[מאי])-SUMIF(חודשי[סוג],"&lt;&gt;הכנסות",חודשי[מאי])</totalsRowFormula>
    </tableColumn>
    <tableColumn id="8" xr3:uid="{00000000-0010-0000-0100-000008000000}" name="יונ" totalsRowFunction="custom" dataDxfId="79" totalsRowDxfId="78">
      <totalsRowFormula>SUMIF(חודשי[סוג],"הכנסות",חודשי[יונ])-SUMIF(חודשי[סוג],"&lt;&gt;הכנסות",חודשי[יונ])</totalsRowFormula>
    </tableColumn>
    <tableColumn id="9" xr3:uid="{00000000-0010-0000-0100-000009000000}" name="יול" totalsRowFunction="custom" dataDxfId="77" totalsRowDxfId="76">
      <totalsRowFormula>SUMIF(חודשי[סוג],"הכנסות",חודשי[יול])-SUMIF(חודשי[סוג],"&lt;&gt;הכנסות",חודשי[יול])</totalsRowFormula>
    </tableColumn>
    <tableColumn id="10" xr3:uid="{00000000-0010-0000-0100-00000A000000}" name="אוג" totalsRowFunction="custom" dataDxfId="75" totalsRowDxfId="74">
      <totalsRowFormula>SUMIF(חודשי[סוג],"הכנסות",חודשי[אוג])-SUMIF(חודשי[סוג],"&lt;&gt;הכנסות",חודשי[אוג])</totalsRowFormula>
    </tableColumn>
    <tableColumn id="11" xr3:uid="{00000000-0010-0000-0100-00000B000000}" name="ספט" totalsRowFunction="custom" dataDxfId="73" totalsRowDxfId="72">
      <totalsRowFormula>SUMIF(חודשי[סוג],"הכנסות",חודשי[ספט])-SUMIF(חודשי[סוג],"&lt;&gt;הכנסות",חודשי[ספט])</totalsRowFormula>
    </tableColumn>
    <tableColumn id="12" xr3:uid="{00000000-0010-0000-0100-00000C000000}" name="אוק" totalsRowFunction="custom" dataDxfId="71" totalsRowDxfId="70">
      <totalsRowFormula>SUMIF(חודשי[סוג],"הכנסות",חודשי[אוק])-SUMIF(חודשי[סוג],"&lt;&gt;הכנסות",חודשי[אוק])</totalsRowFormula>
    </tableColumn>
    <tableColumn id="13" xr3:uid="{00000000-0010-0000-0100-00000D000000}" name="נוב" totalsRowFunction="custom" dataDxfId="69" totalsRowDxfId="68">
      <totalsRowFormula>SUMIF(חודשי[סוג],"הכנסות",חודשי[נוב])-SUMIF(חודשי[סוג],"&lt;&gt;הכנסות",חודשי[נוב])</totalsRowFormula>
    </tableColumn>
    <tableColumn id="14" xr3:uid="{00000000-0010-0000-0100-00000E000000}" name="דצמ" totalsRowFunction="custom" dataDxfId="67" totalsRowDxfId="66">
      <totalsRowFormula>SUMIF(חודשי[סוג],"הכנסות",חודשי[דצמ])-SUMIF(חודשי[סוג],"&lt;&gt;הכנסות",חודשי[דצמ])</totalsRowFormula>
    </tableColumn>
    <tableColumn id="15" xr3:uid="{00000000-0010-0000-0100-00000F000000}" name="סך הכל" totalsRowFunction="custom" dataDxfId="65" totalsRowDxfId="64">
      <calculatedColumnFormula>SUM(חודשי[[#This Row],[תיאור]:[דצמ]])</calculatedColumnFormula>
      <totalsRowFormula>SUMIF(חודשי[סוג],"הכנסות",חודשי[סך הכל])-SUMIF(חודשי[סוג],"&lt;&gt;הכנסות",חודשי[סך הכל])</totalsRowFormula>
    </tableColumn>
  </tableColumns>
  <tableStyleInfo name="Monthly Cash Flow" showFirstColumn="0" showLastColumn="0" showRowStripes="1" showColumnStripes="0"/>
  <extLst>
    <ext xmlns:x14="http://schemas.microsoft.com/office/spreadsheetml/2009/9/main" uri="{504A1905-F514-4f6f-8877-14C23A59335A}">
      <x14:table altTextSummary="בחר סוג והזן תיאור ותזרים מזומנים עבור כל חודש בטבלה זו. הסכום הכולל והתרשימים הזעירים מתעדכנים באופן אוטומטי"/>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הכנסות" displayName="הכנסות" ref="B4:D11" totalsRowCount="1" headerRowDxfId="59" dataDxfId="57" totalsRowDxfId="55" headerRowBorderDxfId="58" tableBorderDxfId="56" totalsRowBorderDxfId="54">
  <tableColumns count="3">
    <tableColumn id="1" xr3:uid="{00000000-0010-0000-0200-000001000000}" name="הכנסות" totalsRowLabel="  סה&quot;כ" dataDxfId="53" totalsRowDxfId="52"/>
    <tableColumn id="2" xr3:uid="{00000000-0010-0000-0200-000002000000}" name="שנתי  " totalsRowFunction="sum" dataDxfId="51" totalsRowDxfId="50"/>
    <tableColumn id="3" xr3:uid="{00000000-0010-0000-0200-000003000000}" name="חודשי " totalsRowFunction="sum" dataDxfId="49" totalsRowDxfId="48">
      <calculatedColumnFormula>הכנסות[[#This Row],[שנתי  ]]/12</calculatedColumnFormula>
    </tableColumn>
  </tableColumns>
  <tableStyleInfo name="Personal Cash Flow Statement" showFirstColumn="1" showLastColumn="1" showRowStripes="0" showColumnStripes="0"/>
  <extLst>
    <ext xmlns:x14="http://schemas.microsoft.com/office/spreadsheetml/2009/9/main" uri="{504A1905-F514-4f6f-8877-14C23A59335A}">
      <x14:table altTextSummary="הזן פריטי הכנסה והכנסה שנתית בטבלה זו. הכנסה חודשית מחושבת באופן אוטומטי"/>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הוצאות" displayName="הוצאות" ref="B4:D23" totalsRowCount="1" headerRowDxfId="47" dataDxfId="45" totalsRowDxfId="43" headerRowBorderDxfId="46" tableBorderDxfId="44" totalsRowBorderDxfId="42">
  <tableColumns count="3">
    <tableColumn id="1" xr3:uid="{00000000-0010-0000-0300-000001000000}" name="הוצאות" totalsRowLabel="  סה&quot;כ" dataDxfId="41" totalsRowDxfId="40"/>
    <tableColumn id="2" xr3:uid="{00000000-0010-0000-0300-000002000000}" name="שנתי  " totalsRowFunction="sum" dataDxfId="39" totalsRowDxfId="38"/>
    <tableColumn id="3" xr3:uid="{00000000-0010-0000-0300-000003000000}" name="חודשי " totalsRowFunction="sum" dataDxfId="37" totalsRowDxfId="36">
      <calculatedColumnFormula>הוצאות[[#This Row],[שנתי  ]]/12</calculatedColumnFormula>
    </tableColumn>
  </tableColumns>
  <tableStyleInfo name="Personal Cash Flow Statement" showFirstColumn="1" showLastColumn="1" showRowStripes="0" showColumnStripes="0"/>
  <extLst>
    <ext xmlns:x14="http://schemas.microsoft.com/office/spreadsheetml/2009/9/main" uri="{504A1905-F514-4f6f-8877-14C23A59335A}">
      <x14:table altTextSummary="הזן פריטי הוצאות והוצאות שנתיות בטבלה זו. הוצאות שנתיות מחושבות באופן אוטומטי"/>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הוצאות לפי שיקול דעת" displayName="הוצאות_לפי_שיקול_דעת" ref="B4:D16" totalsRowCount="1" headerRowDxfId="35" dataDxfId="33" totalsRowDxfId="31" headerRowBorderDxfId="34" tableBorderDxfId="32" totalsRowBorderDxfId="30">
  <tableColumns count="3">
    <tableColumn id="1" xr3:uid="{00000000-0010-0000-0400-000001000000}" name="הוצאות לפי שיקול דעת" totalsRowLabel="  סה&quot;כ" dataDxfId="29" totalsRowDxfId="28"/>
    <tableColumn id="2" xr3:uid="{00000000-0010-0000-0400-000002000000}" name="שנתי  " totalsRowFunction="sum" dataDxfId="27" totalsRowDxfId="26"/>
    <tableColumn id="3" xr3:uid="{00000000-0010-0000-0400-000003000000}" name="חודשי " totalsRowFunction="sum" dataDxfId="25" totalsRowDxfId="24">
      <calculatedColumnFormula>הוצאות_לפי_שיקול_דעת[[#This Row],[שנתי  ]]/12</calculatedColumnFormula>
    </tableColumn>
  </tableColumns>
  <tableStyleInfo name="Personal Cash Flow Statement" showFirstColumn="1" showLastColumn="1" showRowStripes="0" showColumnStripes="0"/>
  <extLst>
    <ext xmlns:x14="http://schemas.microsoft.com/office/spreadsheetml/2009/9/main" uri="{504A1905-F514-4f6f-8877-14C23A59335A}">
      <x14:table altTextSummary="הזן פריטי הוצאות לפי שיקול דעת והוצאות שנתיות לפי שיקול דעת בטבלה זו. הוצאות החודשיות לפי שיקול דעת מחושב באופן אוטומטי"/>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5000000}" name="חסכונות" displayName="חסכונות" ref="B4:D10" totalsRowCount="1" headerRowDxfId="23" dataDxfId="21" totalsRowDxfId="19" headerRowBorderDxfId="22" tableBorderDxfId="20" totalsRowBorderDxfId="18">
  <tableColumns count="3">
    <tableColumn id="1" xr3:uid="{00000000-0010-0000-0500-000001000000}" name="חסכונות" totalsRowLabel="  סה&quot;כ" dataDxfId="17" totalsRowDxfId="16"/>
    <tableColumn id="2" xr3:uid="{00000000-0010-0000-0500-000002000000}" name="שנתי  " totalsRowFunction="sum" dataDxfId="15" totalsRowDxfId="14"/>
    <tableColumn id="3" xr3:uid="{00000000-0010-0000-0500-000003000000}" name="חודשי " totalsRowFunction="sum" dataDxfId="13" totalsRowDxfId="12">
      <calculatedColumnFormula>חסכונות[[#This Row],[שנתי  ]]/12</calculatedColumnFormula>
    </tableColumn>
  </tableColumns>
  <tableStyleInfo name="Personal Cash Flow Statement" showFirstColumn="1" showLastColumn="1" showRowStripes="0" showColumnStripes="0"/>
  <extLst>
    <ext xmlns:x14="http://schemas.microsoft.com/office/spreadsheetml/2009/9/main" uri="{504A1905-F514-4f6f-8877-14C23A59335A}">
      <x14:table altTextSummary="הזן פריטי חיסכון וחיסכון שנתי בטבלה זו. החיסכון החודשי מחושב באופן אוטומטי"/>
    </ext>
  </extLst>
</table>
</file>

<file path=xl/theme/theme1.xml><?xml version="1.0" encoding="utf-8"?>
<a:theme xmlns:a="http://schemas.openxmlformats.org/drawingml/2006/main" name="Office Theme">
  <a:themeElements>
    <a:clrScheme name="Personal Cash Flow Statement">
      <a:dk1>
        <a:srgbClr val="000000"/>
      </a:dk1>
      <a:lt1>
        <a:srgbClr val="FFFFFF"/>
      </a:lt1>
      <a:dk2>
        <a:srgbClr val="1A1A17"/>
      </a:dk2>
      <a:lt2>
        <a:srgbClr val="FAF7F0"/>
      </a:lt2>
      <a:accent1>
        <a:srgbClr val="E58555"/>
      </a:accent1>
      <a:accent2>
        <a:srgbClr val="62A293"/>
      </a:accent2>
      <a:accent3>
        <a:srgbClr val="F7AF4F"/>
      </a:accent3>
      <a:accent4>
        <a:srgbClr val="A7BD6F"/>
      </a:accent4>
      <a:accent5>
        <a:srgbClr val="D5BD85"/>
      </a:accent5>
      <a:accent6>
        <a:srgbClr val="996B7B"/>
      </a:accent6>
      <a:hlink>
        <a:srgbClr val="A7BD6F"/>
      </a:hlink>
      <a:folHlink>
        <a:srgbClr val="996B7B"/>
      </a:folHlink>
    </a:clrScheme>
    <a:fontScheme name="Custom 68">
      <a:majorFont>
        <a:latin typeface="Cambria"/>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pivotTable" Target="../pivotTables/pivot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L101"/>
  <sheetViews>
    <sheetView showGridLines="0" rightToLeft="1" tabSelected="1" zoomScaleNormal="100" workbookViewId="0">
      <selection activeCell="K7" sqref="K7"/>
    </sheetView>
  </sheetViews>
  <sheetFormatPr defaultColWidth="9" defaultRowHeight="13.8" x14ac:dyDescent="0.25"/>
  <cols>
    <col min="1" max="1" width="2.19921875" style="9" customWidth="1"/>
    <col min="2" max="2" width="30.3984375" style="9" customWidth="1"/>
    <col min="3" max="3" width="1.3984375" style="9" customWidth="1"/>
    <col min="4" max="4" width="1.8984375" style="9" customWidth="1"/>
    <col min="5" max="5" width="30.3984375" style="9" customWidth="1"/>
    <col min="6" max="6" width="1.3984375" style="9" customWidth="1"/>
    <col min="7" max="7" width="1.8984375" style="9" customWidth="1"/>
    <col min="8" max="8" width="30.3984375" style="9" customWidth="1"/>
    <col min="9" max="9" width="1.3984375" style="9" customWidth="1"/>
    <col min="10" max="11" width="14.8984375" style="9" customWidth="1"/>
    <col min="12" max="12" width="1.8984375" style="9" customWidth="1"/>
    <col min="13" max="16384" width="9" style="9"/>
  </cols>
  <sheetData>
    <row r="1" spans="1:12" s="3" customFormat="1" ht="43.5" customHeight="1" x14ac:dyDescent="0.25">
      <c r="A1" s="1"/>
      <c r="B1" s="2"/>
      <c r="C1" s="2"/>
      <c r="D1" s="2"/>
      <c r="E1" s="2"/>
      <c r="F1" s="2"/>
      <c r="G1" s="2"/>
      <c r="H1" s="2"/>
      <c r="I1" s="2"/>
      <c r="J1" s="2"/>
      <c r="K1" s="2"/>
      <c r="L1" s="2" t="s">
        <v>7</v>
      </c>
    </row>
    <row r="2" spans="1:12" s="5" customFormat="1" ht="75" customHeight="1" x14ac:dyDescent="1.45">
      <c r="A2" s="4"/>
      <c r="B2" s="121" t="s">
        <v>0</v>
      </c>
      <c r="C2" s="121"/>
      <c r="D2" s="121"/>
      <c r="E2" s="121"/>
      <c r="F2" s="121"/>
      <c r="G2" s="121"/>
      <c r="H2" s="121"/>
      <c r="I2" s="56"/>
      <c r="J2" s="57" t="e" vm="1">
        <v>#VALUE!</v>
      </c>
      <c r="K2" s="4"/>
      <c r="L2" s="4"/>
    </row>
    <row r="3" spans="1:12" s="7" customFormat="1" ht="43.5" customHeight="1" x14ac:dyDescent="0.25">
      <c r="A3" s="6"/>
      <c r="B3" s="122" t="s">
        <v>1</v>
      </c>
      <c r="C3" s="122"/>
      <c r="D3" s="122"/>
      <c r="E3" s="122"/>
      <c r="F3" s="122"/>
      <c r="G3" s="122"/>
      <c r="H3" s="122"/>
      <c r="I3" s="122"/>
      <c r="J3" s="58"/>
      <c r="K3" s="6"/>
      <c r="L3" s="6"/>
    </row>
    <row r="4" spans="1:12" ht="9" customHeight="1" x14ac:dyDescent="0.25">
      <c r="A4" s="8"/>
      <c r="B4" s="59"/>
      <c r="C4" s="59"/>
      <c r="D4" s="59"/>
      <c r="E4" s="59"/>
      <c r="F4" s="59"/>
      <c r="G4" s="59"/>
      <c r="H4" s="59"/>
      <c r="I4" s="59"/>
      <c r="J4" s="59"/>
      <c r="K4" s="8"/>
      <c r="L4" s="8"/>
    </row>
    <row r="5" spans="1:12" s="11" customFormat="1" ht="36" customHeight="1" x14ac:dyDescent="0.25">
      <c r="A5" s="10"/>
      <c r="B5" s="60" t="s">
        <v>2</v>
      </c>
      <c r="C5" s="60"/>
      <c r="D5" s="61"/>
      <c r="E5" s="73" t="s">
        <v>3</v>
      </c>
      <c r="F5" s="62"/>
      <c r="G5" s="61"/>
      <c r="H5" s="72" t="s">
        <v>5</v>
      </c>
      <c r="I5" s="63"/>
      <c r="J5" s="61"/>
      <c r="K5" s="10"/>
      <c r="L5" s="10"/>
    </row>
    <row r="6" spans="1:12" ht="9" customHeight="1" x14ac:dyDescent="0.25">
      <c r="A6" s="8"/>
      <c r="B6" s="64"/>
      <c r="C6" s="64"/>
      <c r="D6" s="59"/>
      <c r="E6" s="65"/>
      <c r="F6" s="65"/>
      <c r="G6" s="59"/>
      <c r="H6" s="66"/>
      <c r="I6" s="66"/>
      <c r="J6" s="59"/>
      <c r="K6" s="8"/>
      <c r="L6" s="8"/>
    </row>
    <row r="7" spans="1:12" s="13" customFormat="1" ht="118.8" customHeight="1" x14ac:dyDescent="0.25">
      <c r="A7" s="12"/>
      <c r="B7" s="67" t="s">
        <v>92</v>
      </c>
      <c r="C7" s="67"/>
      <c r="D7" s="68"/>
      <c r="E7" s="69" t="s">
        <v>4</v>
      </c>
      <c r="F7" s="69"/>
      <c r="G7" s="68"/>
      <c r="H7" s="70" t="s">
        <v>6</v>
      </c>
      <c r="I7" s="70"/>
      <c r="J7" s="68"/>
      <c r="K7" s="12"/>
      <c r="L7" s="12"/>
    </row>
    <row r="8" spans="1:12" ht="17.399999999999999" x14ac:dyDescent="0.25">
      <c r="B8" s="71"/>
      <c r="C8" s="71"/>
      <c r="D8" s="71"/>
      <c r="E8" s="71"/>
      <c r="F8" s="71"/>
      <c r="G8" s="71"/>
      <c r="H8" s="71"/>
      <c r="I8" s="71"/>
      <c r="J8" s="71"/>
    </row>
    <row r="9" spans="1:12" ht="17.399999999999999" x14ac:dyDescent="0.25">
      <c r="B9" s="71"/>
      <c r="C9" s="71"/>
      <c r="D9" s="71"/>
      <c r="E9" s="71"/>
      <c r="F9" s="71"/>
      <c r="G9" s="71"/>
      <c r="H9" s="71"/>
      <c r="I9" s="71"/>
      <c r="J9" s="71"/>
    </row>
    <row r="10" spans="1:12" ht="17.399999999999999" x14ac:dyDescent="0.25">
      <c r="B10" s="71"/>
      <c r="C10" s="71"/>
      <c r="D10" s="71"/>
      <c r="E10" s="71"/>
      <c r="F10" s="71"/>
      <c r="G10" s="71"/>
      <c r="H10" s="71"/>
      <c r="I10" s="71"/>
      <c r="J10" s="71"/>
    </row>
    <row r="11" spans="1:12" ht="17.399999999999999" x14ac:dyDescent="0.25">
      <c r="B11" s="71"/>
      <c r="C11" s="71"/>
      <c r="D11" s="71"/>
      <c r="E11" s="71"/>
      <c r="F11" s="71"/>
      <c r="G11" s="71"/>
      <c r="H11" s="71"/>
      <c r="I11" s="71"/>
      <c r="J11" s="71"/>
    </row>
    <row r="12" spans="1:12" ht="17.399999999999999" x14ac:dyDescent="0.25">
      <c r="B12" s="71"/>
      <c r="C12" s="71"/>
      <c r="D12" s="71"/>
      <c r="E12" s="71"/>
      <c r="F12" s="71"/>
      <c r="G12" s="71"/>
      <c r="H12" s="71"/>
      <c r="I12" s="71"/>
      <c r="J12" s="71"/>
    </row>
    <row r="13" spans="1:12" ht="17.399999999999999" x14ac:dyDescent="0.25">
      <c r="B13" s="71"/>
      <c r="C13" s="71"/>
      <c r="D13" s="71"/>
      <c r="E13" s="71"/>
      <c r="F13" s="71"/>
      <c r="G13" s="71"/>
      <c r="H13" s="71"/>
      <c r="I13" s="71"/>
      <c r="J13" s="71"/>
    </row>
    <row r="14" spans="1:12" ht="17.399999999999999" x14ac:dyDescent="0.25">
      <c r="B14" s="71"/>
      <c r="C14" s="71"/>
      <c r="D14" s="71"/>
      <c r="E14" s="71"/>
      <c r="F14" s="71"/>
      <c r="G14" s="71"/>
      <c r="H14" s="71"/>
      <c r="I14" s="71"/>
      <c r="J14" s="71"/>
    </row>
    <row r="15" spans="1:12" ht="17.399999999999999" x14ac:dyDescent="0.25">
      <c r="B15" s="71"/>
      <c r="C15" s="71"/>
      <c r="D15" s="71"/>
      <c r="E15" s="71"/>
      <c r="F15" s="71"/>
      <c r="G15" s="71"/>
      <c r="H15" s="71"/>
      <c r="I15" s="71"/>
      <c r="J15" s="71"/>
    </row>
    <row r="16" spans="1:12" ht="17.399999999999999" x14ac:dyDescent="0.25">
      <c r="B16" s="71"/>
      <c r="C16" s="71"/>
      <c r="D16" s="71"/>
      <c r="E16" s="71"/>
      <c r="F16" s="71"/>
      <c r="G16" s="71"/>
      <c r="H16" s="71"/>
      <c r="I16" s="71"/>
      <c r="J16" s="71"/>
    </row>
    <row r="17" spans="2:10" ht="17.399999999999999" x14ac:dyDescent="0.25">
      <c r="B17" s="71"/>
      <c r="C17" s="71"/>
      <c r="D17" s="71"/>
      <c r="E17" s="71"/>
      <c r="F17" s="71"/>
      <c r="G17" s="71"/>
      <c r="H17" s="71"/>
      <c r="I17" s="71"/>
      <c r="J17" s="71"/>
    </row>
    <row r="18" spans="2:10" ht="17.399999999999999" x14ac:dyDescent="0.25">
      <c r="B18" s="71"/>
      <c r="C18" s="71"/>
      <c r="D18" s="71"/>
      <c r="E18" s="71"/>
      <c r="F18" s="71"/>
      <c r="G18" s="71"/>
      <c r="H18" s="71"/>
      <c r="I18" s="71"/>
      <c r="J18" s="71"/>
    </row>
    <row r="19" spans="2:10" ht="17.399999999999999" x14ac:dyDescent="0.25">
      <c r="B19" s="71"/>
      <c r="C19" s="71"/>
      <c r="D19" s="71"/>
      <c r="E19" s="71"/>
      <c r="F19" s="71"/>
      <c r="G19" s="71"/>
      <c r="H19" s="71"/>
      <c r="I19" s="71"/>
      <c r="J19" s="71"/>
    </row>
    <row r="20" spans="2:10" ht="17.399999999999999" x14ac:dyDescent="0.25">
      <c r="B20" s="71"/>
      <c r="C20" s="71"/>
      <c r="D20" s="71"/>
      <c r="E20" s="71"/>
      <c r="F20" s="71"/>
      <c r="G20" s="71"/>
      <c r="H20" s="71"/>
      <c r="I20" s="71"/>
      <c r="J20" s="71"/>
    </row>
    <row r="21" spans="2:10" ht="17.399999999999999" x14ac:dyDescent="0.25">
      <c r="B21" s="71"/>
      <c r="C21" s="71"/>
      <c r="D21" s="71"/>
      <c r="E21" s="71"/>
      <c r="F21" s="71"/>
      <c r="G21" s="71"/>
      <c r="H21" s="71"/>
      <c r="I21" s="71"/>
      <c r="J21" s="71"/>
    </row>
    <row r="22" spans="2:10" ht="17.399999999999999" x14ac:dyDescent="0.25">
      <c r="B22" s="71"/>
      <c r="C22" s="71"/>
      <c r="D22" s="71"/>
      <c r="E22" s="71"/>
      <c r="F22" s="71"/>
      <c r="G22" s="71"/>
      <c r="H22" s="71"/>
      <c r="I22" s="71"/>
      <c r="J22" s="71"/>
    </row>
    <row r="23" spans="2:10" ht="17.399999999999999" x14ac:dyDescent="0.25">
      <c r="B23" s="71"/>
      <c r="C23" s="71"/>
      <c r="D23" s="71"/>
      <c r="E23" s="71"/>
      <c r="F23" s="71"/>
      <c r="G23" s="71"/>
      <c r="H23" s="71"/>
      <c r="I23" s="71"/>
      <c r="J23" s="71"/>
    </row>
    <row r="24" spans="2:10" ht="17.399999999999999" x14ac:dyDescent="0.25">
      <c r="B24" s="71"/>
      <c r="C24" s="71"/>
      <c r="D24" s="71"/>
      <c r="E24" s="71"/>
      <c r="F24" s="71"/>
      <c r="G24" s="71"/>
      <c r="H24" s="71"/>
      <c r="I24" s="71"/>
      <c r="J24" s="71"/>
    </row>
    <row r="25" spans="2:10" ht="17.399999999999999" x14ac:dyDescent="0.25">
      <c r="B25" s="71"/>
      <c r="C25" s="71"/>
      <c r="D25" s="71"/>
      <c r="E25" s="71"/>
      <c r="F25" s="71"/>
      <c r="G25" s="71"/>
      <c r="H25" s="71"/>
      <c r="I25" s="71"/>
      <c r="J25" s="71"/>
    </row>
    <row r="26" spans="2:10" ht="17.399999999999999" x14ac:dyDescent="0.25">
      <c r="B26" s="71"/>
      <c r="C26" s="71"/>
      <c r="D26" s="71"/>
      <c r="E26" s="71"/>
      <c r="F26" s="71"/>
      <c r="G26" s="71"/>
      <c r="H26" s="71"/>
      <c r="I26" s="71"/>
      <c r="J26" s="71"/>
    </row>
    <row r="27" spans="2:10" ht="17.399999999999999" x14ac:dyDescent="0.25">
      <c r="B27" s="71"/>
      <c r="C27" s="71"/>
      <c r="D27" s="71"/>
      <c r="E27" s="71"/>
      <c r="F27" s="71"/>
      <c r="G27" s="71"/>
      <c r="H27" s="71"/>
      <c r="I27" s="71"/>
      <c r="J27" s="71"/>
    </row>
    <row r="28" spans="2:10" ht="17.399999999999999" x14ac:dyDescent="0.25">
      <c r="B28" s="71"/>
      <c r="C28" s="71"/>
      <c r="D28" s="71"/>
      <c r="E28" s="71"/>
      <c r="F28" s="71"/>
      <c r="G28" s="71"/>
      <c r="H28" s="71"/>
      <c r="I28" s="71"/>
      <c r="J28" s="71"/>
    </row>
    <row r="29" spans="2:10" ht="17.399999999999999" x14ac:dyDescent="0.25">
      <c r="B29" s="71"/>
      <c r="C29" s="71"/>
      <c r="D29" s="71"/>
      <c r="E29" s="71"/>
      <c r="F29" s="71"/>
      <c r="G29" s="71"/>
      <c r="H29" s="71"/>
      <c r="I29" s="71"/>
      <c r="J29" s="71"/>
    </row>
    <row r="30" spans="2:10" ht="17.399999999999999" x14ac:dyDescent="0.25">
      <c r="B30" s="71"/>
      <c r="C30" s="71"/>
      <c r="D30" s="71"/>
      <c r="E30" s="71"/>
      <c r="F30" s="71"/>
      <c r="G30" s="71"/>
      <c r="H30" s="71"/>
      <c r="I30" s="71"/>
      <c r="J30" s="71"/>
    </row>
    <row r="31" spans="2:10" ht="17.399999999999999" x14ac:dyDescent="0.25">
      <c r="B31" s="71"/>
      <c r="C31" s="71"/>
      <c r="D31" s="71"/>
      <c r="E31" s="71"/>
      <c r="F31" s="71"/>
      <c r="G31" s="71"/>
      <c r="H31" s="71"/>
      <c r="I31" s="71"/>
      <c r="J31" s="71"/>
    </row>
    <row r="32" spans="2:10" ht="17.399999999999999" x14ac:dyDescent="0.25">
      <c r="B32" s="71"/>
      <c r="C32" s="71"/>
      <c r="D32" s="71"/>
      <c r="E32" s="71"/>
      <c r="F32" s="71"/>
      <c r="G32" s="71"/>
      <c r="H32" s="71"/>
      <c r="I32" s="71"/>
      <c r="J32" s="71"/>
    </row>
    <row r="33" spans="2:10" ht="17.399999999999999" x14ac:dyDescent="0.25">
      <c r="B33" s="71"/>
      <c r="C33" s="71"/>
      <c r="D33" s="71"/>
      <c r="E33" s="71"/>
      <c r="F33" s="71"/>
      <c r="G33" s="71"/>
      <c r="H33" s="71"/>
      <c r="I33" s="71"/>
      <c r="J33" s="71"/>
    </row>
    <row r="34" spans="2:10" ht="17.399999999999999" x14ac:dyDescent="0.25">
      <c r="B34" s="71"/>
      <c r="C34" s="71"/>
      <c r="D34" s="71"/>
      <c r="E34" s="71"/>
      <c r="F34" s="71"/>
      <c r="G34" s="71"/>
      <c r="H34" s="71"/>
      <c r="I34" s="71"/>
      <c r="J34" s="71"/>
    </row>
    <row r="35" spans="2:10" ht="17.399999999999999" x14ac:dyDescent="0.25">
      <c r="B35" s="71"/>
      <c r="C35" s="71"/>
      <c r="D35" s="71"/>
      <c r="E35" s="71"/>
      <c r="F35" s="71"/>
      <c r="G35" s="71"/>
      <c r="H35" s="71"/>
      <c r="I35" s="71"/>
      <c r="J35" s="71"/>
    </row>
    <row r="36" spans="2:10" ht="17.399999999999999" x14ac:dyDescent="0.25">
      <c r="B36" s="71"/>
      <c r="C36" s="71"/>
      <c r="D36" s="71"/>
      <c r="E36" s="71"/>
      <c r="F36" s="71"/>
      <c r="G36" s="71"/>
      <c r="H36" s="71"/>
      <c r="I36" s="71"/>
      <c r="J36" s="71"/>
    </row>
    <row r="37" spans="2:10" ht="17.399999999999999" x14ac:dyDescent="0.25">
      <c r="B37" s="71"/>
      <c r="C37" s="71"/>
      <c r="D37" s="71"/>
      <c r="E37" s="71"/>
      <c r="F37" s="71"/>
      <c r="G37" s="71"/>
      <c r="H37" s="71"/>
      <c r="I37" s="71"/>
      <c r="J37" s="71"/>
    </row>
    <row r="38" spans="2:10" ht="17.399999999999999" x14ac:dyDescent="0.25">
      <c r="B38" s="71"/>
      <c r="C38" s="71"/>
      <c r="D38" s="71"/>
      <c r="E38" s="71"/>
      <c r="F38" s="71"/>
      <c r="G38" s="71"/>
      <c r="H38" s="71"/>
      <c r="I38" s="71"/>
      <c r="J38" s="71"/>
    </row>
    <row r="39" spans="2:10" ht="17.399999999999999" x14ac:dyDescent="0.25">
      <c r="B39" s="71"/>
      <c r="C39" s="71"/>
      <c r="D39" s="71"/>
      <c r="E39" s="71"/>
      <c r="F39" s="71"/>
      <c r="G39" s="71"/>
      <c r="H39" s="71"/>
      <c r="I39" s="71"/>
      <c r="J39" s="71"/>
    </row>
    <row r="40" spans="2:10" ht="17.399999999999999" x14ac:dyDescent="0.25">
      <c r="B40" s="71"/>
      <c r="C40" s="71"/>
      <c r="D40" s="71"/>
      <c r="E40" s="71"/>
      <c r="F40" s="71"/>
      <c r="G40" s="71"/>
      <c r="H40" s="71"/>
      <c r="I40" s="71"/>
      <c r="J40" s="71"/>
    </row>
    <row r="41" spans="2:10" ht="17.399999999999999" x14ac:dyDescent="0.25">
      <c r="B41" s="71"/>
      <c r="C41" s="71"/>
      <c r="D41" s="71"/>
      <c r="E41" s="71"/>
      <c r="F41" s="71"/>
      <c r="G41" s="71"/>
      <c r="H41" s="71"/>
      <c r="I41" s="71"/>
      <c r="J41" s="71"/>
    </row>
    <row r="42" spans="2:10" ht="17.399999999999999" x14ac:dyDescent="0.25">
      <c r="B42" s="71"/>
      <c r="C42" s="71"/>
      <c r="D42" s="71"/>
      <c r="E42" s="71"/>
      <c r="F42" s="71"/>
      <c r="G42" s="71"/>
      <c r="H42" s="71"/>
      <c r="I42" s="71"/>
      <c r="J42" s="71"/>
    </row>
    <row r="43" spans="2:10" ht="17.399999999999999" x14ac:dyDescent="0.25">
      <c r="B43" s="71"/>
      <c r="C43" s="71"/>
      <c r="D43" s="71"/>
      <c r="E43" s="71"/>
      <c r="F43" s="71"/>
      <c r="G43" s="71"/>
      <c r="H43" s="71"/>
      <c r="I43" s="71"/>
      <c r="J43" s="71"/>
    </row>
    <row r="44" spans="2:10" ht="17.399999999999999" x14ac:dyDescent="0.25">
      <c r="B44" s="71"/>
      <c r="C44" s="71"/>
      <c r="D44" s="71"/>
      <c r="E44" s="71"/>
      <c r="F44" s="71"/>
      <c r="G44" s="71"/>
      <c r="H44" s="71"/>
      <c r="I44" s="71"/>
      <c r="J44" s="71"/>
    </row>
    <row r="45" spans="2:10" ht="17.399999999999999" x14ac:dyDescent="0.25">
      <c r="B45" s="71"/>
      <c r="C45" s="71"/>
      <c r="D45" s="71"/>
      <c r="E45" s="71"/>
      <c r="F45" s="71"/>
      <c r="G45" s="71"/>
      <c r="H45" s="71"/>
      <c r="I45" s="71"/>
      <c r="J45" s="71"/>
    </row>
    <row r="46" spans="2:10" ht="17.399999999999999" x14ac:dyDescent="0.25">
      <c r="B46" s="71"/>
      <c r="C46" s="71"/>
      <c r="D46" s="71"/>
      <c r="E46" s="71"/>
      <c r="F46" s="71"/>
      <c r="G46" s="71"/>
      <c r="H46" s="71"/>
      <c r="I46" s="71"/>
      <c r="J46" s="71"/>
    </row>
    <row r="47" spans="2:10" ht="17.399999999999999" x14ac:dyDescent="0.25">
      <c r="B47" s="71"/>
      <c r="C47" s="71"/>
      <c r="D47" s="71"/>
      <c r="E47" s="71"/>
      <c r="F47" s="71"/>
      <c r="G47" s="71"/>
      <c r="H47" s="71"/>
      <c r="I47" s="71"/>
      <c r="J47" s="71"/>
    </row>
    <row r="48" spans="2:10" ht="17.399999999999999" x14ac:dyDescent="0.25">
      <c r="B48" s="71"/>
      <c r="C48" s="71"/>
      <c r="D48" s="71"/>
      <c r="E48" s="71"/>
      <c r="F48" s="71"/>
      <c r="G48" s="71"/>
      <c r="H48" s="71"/>
      <c r="I48" s="71"/>
      <c r="J48" s="71"/>
    </row>
    <row r="49" spans="2:10" ht="17.399999999999999" x14ac:dyDescent="0.25">
      <c r="B49" s="71"/>
      <c r="C49" s="71"/>
      <c r="D49" s="71"/>
      <c r="E49" s="71"/>
      <c r="F49" s="71"/>
      <c r="G49" s="71"/>
      <c r="H49" s="71"/>
      <c r="I49" s="71"/>
      <c r="J49" s="71"/>
    </row>
    <row r="50" spans="2:10" ht="17.399999999999999" x14ac:dyDescent="0.25">
      <c r="B50" s="71"/>
      <c r="C50" s="71"/>
      <c r="D50" s="71"/>
      <c r="E50" s="71"/>
      <c r="F50" s="71"/>
      <c r="G50" s="71"/>
      <c r="H50" s="71"/>
      <c r="I50" s="71"/>
      <c r="J50" s="71"/>
    </row>
    <row r="51" spans="2:10" ht="17.399999999999999" x14ac:dyDescent="0.25">
      <c r="B51" s="71"/>
      <c r="C51" s="71"/>
      <c r="D51" s="71"/>
      <c r="E51" s="71"/>
      <c r="F51" s="71"/>
      <c r="G51" s="71"/>
      <c r="H51" s="71"/>
      <c r="I51" s="71"/>
      <c r="J51" s="71"/>
    </row>
    <row r="52" spans="2:10" ht="17.399999999999999" x14ac:dyDescent="0.25">
      <c r="B52" s="71"/>
      <c r="C52" s="71"/>
      <c r="D52" s="71"/>
      <c r="E52" s="71"/>
      <c r="F52" s="71"/>
      <c r="G52" s="71"/>
      <c r="H52" s="71"/>
      <c r="I52" s="71"/>
      <c r="J52" s="71"/>
    </row>
    <row r="53" spans="2:10" ht="17.399999999999999" x14ac:dyDescent="0.25">
      <c r="B53" s="71"/>
      <c r="C53" s="71"/>
      <c r="D53" s="71"/>
      <c r="E53" s="71"/>
      <c r="F53" s="71"/>
      <c r="G53" s="71"/>
      <c r="H53" s="71"/>
      <c r="I53" s="71"/>
      <c r="J53" s="71"/>
    </row>
    <row r="54" spans="2:10" ht="17.399999999999999" x14ac:dyDescent="0.25">
      <c r="B54" s="71"/>
      <c r="C54" s="71"/>
      <c r="D54" s="71"/>
      <c r="E54" s="71"/>
      <c r="F54" s="71"/>
      <c r="G54" s="71"/>
      <c r="H54" s="71"/>
      <c r="I54" s="71"/>
      <c r="J54" s="71"/>
    </row>
    <row r="55" spans="2:10" ht="17.399999999999999" x14ac:dyDescent="0.25">
      <c r="B55" s="71"/>
      <c r="C55" s="71"/>
      <c r="D55" s="71"/>
      <c r="E55" s="71"/>
      <c r="F55" s="71"/>
      <c r="G55" s="71"/>
      <c r="H55" s="71"/>
      <c r="I55" s="71"/>
      <c r="J55" s="71"/>
    </row>
    <row r="56" spans="2:10" ht="17.399999999999999" x14ac:dyDescent="0.25">
      <c r="B56" s="71"/>
      <c r="C56" s="71"/>
      <c r="D56" s="71"/>
      <c r="E56" s="71"/>
      <c r="F56" s="71"/>
      <c r="G56" s="71"/>
      <c r="H56" s="71"/>
      <c r="I56" s="71"/>
      <c r="J56" s="71"/>
    </row>
    <row r="57" spans="2:10" ht="17.399999999999999" x14ac:dyDescent="0.25">
      <c r="B57" s="71"/>
      <c r="C57" s="71"/>
      <c r="D57" s="71"/>
      <c r="E57" s="71"/>
      <c r="F57" s="71"/>
      <c r="G57" s="71"/>
      <c r="H57" s="71"/>
      <c r="I57" s="71"/>
      <c r="J57" s="71"/>
    </row>
    <row r="58" spans="2:10" ht="17.399999999999999" x14ac:dyDescent="0.25">
      <c r="B58" s="71"/>
      <c r="C58" s="71"/>
      <c r="D58" s="71"/>
      <c r="E58" s="71"/>
      <c r="F58" s="71"/>
      <c r="G58" s="71"/>
      <c r="H58" s="71"/>
      <c r="I58" s="71"/>
      <c r="J58" s="71"/>
    </row>
    <row r="59" spans="2:10" ht="17.399999999999999" x14ac:dyDescent="0.25">
      <c r="B59" s="71"/>
      <c r="C59" s="71"/>
      <c r="D59" s="71"/>
      <c r="E59" s="71"/>
      <c r="F59" s="71"/>
      <c r="G59" s="71"/>
      <c r="H59" s="71"/>
      <c r="I59" s="71"/>
      <c r="J59" s="71"/>
    </row>
    <row r="60" spans="2:10" ht="17.399999999999999" x14ac:dyDescent="0.25">
      <c r="B60" s="71"/>
      <c r="C60" s="71"/>
      <c r="D60" s="71"/>
      <c r="E60" s="71"/>
      <c r="F60" s="71"/>
      <c r="G60" s="71"/>
      <c r="H60" s="71"/>
      <c r="I60" s="71"/>
      <c r="J60" s="71"/>
    </row>
    <row r="61" spans="2:10" ht="17.399999999999999" x14ac:dyDescent="0.25">
      <c r="B61" s="71"/>
      <c r="C61" s="71"/>
      <c r="D61" s="71"/>
      <c r="E61" s="71"/>
      <c r="F61" s="71"/>
      <c r="G61" s="71"/>
      <c r="H61" s="71"/>
      <c r="I61" s="71"/>
      <c r="J61" s="71"/>
    </row>
    <row r="62" spans="2:10" ht="17.399999999999999" x14ac:dyDescent="0.25">
      <c r="B62" s="71"/>
      <c r="C62" s="71"/>
      <c r="D62" s="71"/>
      <c r="E62" s="71"/>
      <c r="F62" s="71"/>
      <c r="G62" s="71"/>
      <c r="H62" s="71"/>
      <c r="I62" s="71"/>
      <c r="J62" s="71"/>
    </row>
    <row r="63" spans="2:10" ht="17.399999999999999" x14ac:dyDescent="0.25">
      <c r="B63" s="71"/>
      <c r="C63" s="71"/>
      <c r="D63" s="71"/>
      <c r="E63" s="71"/>
      <c r="F63" s="71"/>
      <c r="G63" s="71"/>
      <c r="H63" s="71"/>
      <c r="I63" s="71"/>
      <c r="J63" s="71"/>
    </row>
    <row r="64" spans="2:10" ht="17.399999999999999" x14ac:dyDescent="0.25">
      <c r="B64" s="71"/>
      <c r="C64" s="71"/>
      <c r="D64" s="71"/>
      <c r="E64" s="71"/>
      <c r="F64" s="71"/>
      <c r="G64" s="71"/>
      <c r="H64" s="71"/>
      <c r="I64" s="71"/>
      <c r="J64" s="71"/>
    </row>
    <row r="65" spans="2:10" ht="17.399999999999999" x14ac:dyDescent="0.25">
      <c r="B65" s="71"/>
      <c r="C65" s="71"/>
      <c r="D65" s="71"/>
      <c r="E65" s="71"/>
      <c r="F65" s="71"/>
      <c r="G65" s="71"/>
      <c r="H65" s="71"/>
      <c r="I65" s="71"/>
      <c r="J65" s="71"/>
    </row>
    <row r="66" spans="2:10" ht="17.399999999999999" x14ac:dyDescent="0.25">
      <c r="B66" s="71"/>
      <c r="C66" s="71"/>
      <c r="D66" s="71"/>
      <c r="E66" s="71"/>
      <c r="F66" s="71"/>
      <c r="G66" s="71"/>
      <c r="H66" s="71"/>
      <c r="I66" s="71"/>
      <c r="J66" s="71"/>
    </row>
    <row r="67" spans="2:10" ht="17.399999999999999" x14ac:dyDescent="0.25">
      <c r="B67" s="71"/>
      <c r="C67" s="71"/>
      <c r="D67" s="71"/>
      <c r="E67" s="71"/>
      <c r="F67" s="71"/>
      <c r="G67" s="71"/>
      <c r="H67" s="71"/>
      <c r="I67" s="71"/>
      <c r="J67" s="71"/>
    </row>
    <row r="68" spans="2:10" ht="17.399999999999999" x14ac:dyDescent="0.25">
      <c r="B68" s="71"/>
      <c r="C68" s="71"/>
      <c r="D68" s="71"/>
      <c r="E68" s="71"/>
      <c r="F68" s="71"/>
      <c r="G68" s="71"/>
      <c r="H68" s="71"/>
      <c r="I68" s="71"/>
      <c r="J68" s="71"/>
    </row>
    <row r="69" spans="2:10" ht="17.399999999999999" x14ac:dyDescent="0.25">
      <c r="B69" s="71"/>
      <c r="C69" s="71"/>
      <c r="D69" s="71"/>
      <c r="E69" s="71"/>
      <c r="F69" s="71"/>
      <c r="G69" s="71"/>
      <c r="H69" s="71"/>
      <c r="I69" s="71"/>
      <c r="J69" s="71"/>
    </row>
    <row r="70" spans="2:10" ht="17.399999999999999" x14ac:dyDescent="0.25">
      <c r="B70" s="71"/>
      <c r="C70" s="71"/>
      <c r="D70" s="71"/>
      <c r="E70" s="71"/>
      <c r="F70" s="71"/>
      <c r="G70" s="71"/>
      <c r="H70" s="71"/>
      <c r="I70" s="71"/>
      <c r="J70" s="71"/>
    </row>
    <row r="71" spans="2:10" ht="17.399999999999999" x14ac:dyDescent="0.25">
      <c r="B71" s="71"/>
      <c r="C71" s="71"/>
      <c r="D71" s="71"/>
      <c r="E71" s="71"/>
      <c r="F71" s="71"/>
      <c r="G71" s="71"/>
      <c r="H71" s="71"/>
      <c r="I71" s="71"/>
      <c r="J71" s="71"/>
    </row>
    <row r="72" spans="2:10" ht="17.399999999999999" x14ac:dyDescent="0.25">
      <c r="B72" s="71"/>
      <c r="C72" s="71"/>
      <c r="D72" s="71"/>
      <c r="E72" s="71"/>
      <c r="F72" s="71"/>
      <c r="G72" s="71"/>
      <c r="H72" s="71"/>
      <c r="I72" s="71"/>
      <c r="J72" s="71"/>
    </row>
    <row r="73" spans="2:10" ht="17.399999999999999" x14ac:dyDescent="0.25">
      <c r="B73" s="71"/>
      <c r="C73" s="71"/>
      <c r="D73" s="71"/>
      <c r="E73" s="71"/>
      <c r="F73" s="71"/>
      <c r="G73" s="71"/>
      <c r="H73" s="71"/>
      <c r="I73" s="71"/>
      <c r="J73" s="71"/>
    </row>
    <row r="74" spans="2:10" ht="17.399999999999999" x14ac:dyDescent="0.25">
      <c r="B74" s="71"/>
      <c r="C74" s="71"/>
      <c r="D74" s="71"/>
      <c r="E74" s="71"/>
      <c r="F74" s="71"/>
      <c r="G74" s="71"/>
      <c r="H74" s="71"/>
      <c r="I74" s="71"/>
      <c r="J74" s="71"/>
    </row>
    <row r="75" spans="2:10" ht="17.399999999999999" x14ac:dyDescent="0.25">
      <c r="B75" s="71"/>
      <c r="C75" s="71"/>
      <c r="D75" s="71"/>
      <c r="E75" s="71"/>
      <c r="F75" s="71"/>
      <c r="G75" s="71"/>
      <c r="H75" s="71"/>
      <c r="I75" s="71"/>
      <c r="J75" s="71"/>
    </row>
    <row r="76" spans="2:10" ht="17.399999999999999" x14ac:dyDescent="0.25">
      <c r="B76" s="71"/>
      <c r="C76" s="71"/>
      <c r="D76" s="71"/>
      <c r="E76" s="71"/>
      <c r="F76" s="71"/>
      <c r="G76" s="71"/>
      <c r="H76" s="71"/>
      <c r="I76" s="71"/>
      <c r="J76" s="71"/>
    </row>
    <row r="77" spans="2:10" ht="17.399999999999999" x14ac:dyDescent="0.25">
      <c r="B77" s="71"/>
      <c r="C77" s="71"/>
      <c r="D77" s="71"/>
      <c r="E77" s="71"/>
      <c r="F77" s="71"/>
      <c r="G77" s="71"/>
      <c r="H77" s="71"/>
      <c r="I77" s="71"/>
      <c r="J77" s="71"/>
    </row>
    <row r="78" spans="2:10" ht="17.399999999999999" x14ac:dyDescent="0.25">
      <c r="B78" s="71"/>
      <c r="C78" s="71"/>
      <c r="D78" s="71"/>
      <c r="E78" s="71"/>
      <c r="F78" s="71"/>
      <c r="G78" s="71"/>
      <c r="H78" s="71"/>
      <c r="I78" s="71"/>
      <c r="J78" s="71"/>
    </row>
    <row r="79" spans="2:10" ht="17.399999999999999" x14ac:dyDescent="0.25">
      <c r="B79" s="71"/>
      <c r="C79" s="71"/>
      <c r="D79" s="71"/>
      <c r="E79" s="71"/>
      <c r="F79" s="71"/>
      <c r="G79" s="71"/>
      <c r="H79" s="71"/>
      <c r="I79" s="71"/>
      <c r="J79" s="71"/>
    </row>
    <row r="80" spans="2:10" ht="17.399999999999999" x14ac:dyDescent="0.25">
      <c r="B80" s="71"/>
      <c r="C80" s="71"/>
      <c r="D80" s="71"/>
      <c r="E80" s="71"/>
      <c r="F80" s="71"/>
      <c r="G80" s="71"/>
      <c r="H80" s="71"/>
      <c r="I80" s="71"/>
      <c r="J80" s="71"/>
    </row>
    <row r="81" spans="2:10" ht="17.399999999999999" x14ac:dyDescent="0.25">
      <c r="B81" s="71"/>
      <c r="C81" s="71"/>
      <c r="D81" s="71"/>
      <c r="E81" s="71"/>
      <c r="F81" s="71"/>
      <c r="G81" s="71"/>
      <c r="H81" s="71"/>
      <c r="I81" s="71"/>
      <c r="J81" s="71"/>
    </row>
    <row r="82" spans="2:10" ht="17.399999999999999" x14ac:dyDescent="0.25">
      <c r="B82" s="71"/>
      <c r="C82" s="71"/>
      <c r="D82" s="71"/>
      <c r="E82" s="71"/>
      <c r="F82" s="71"/>
      <c r="G82" s="71"/>
      <c r="H82" s="71"/>
      <c r="I82" s="71"/>
      <c r="J82" s="71"/>
    </row>
    <row r="83" spans="2:10" ht="17.399999999999999" x14ac:dyDescent="0.25">
      <c r="B83" s="71"/>
      <c r="C83" s="71"/>
      <c r="D83" s="71"/>
      <c r="E83" s="71"/>
      <c r="F83" s="71"/>
      <c r="G83" s="71"/>
      <c r="H83" s="71"/>
      <c r="I83" s="71"/>
      <c r="J83" s="71"/>
    </row>
    <row r="84" spans="2:10" ht="17.399999999999999" x14ac:dyDescent="0.25">
      <c r="B84" s="71"/>
      <c r="C84" s="71"/>
      <c r="D84" s="71"/>
      <c r="E84" s="71"/>
      <c r="F84" s="71"/>
      <c r="G84" s="71"/>
      <c r="H84" s="71"/>
      <c r="I84" s="71"/>
      <c r="J84" s="71"/>
    </row>
    <row r="85" spans="2:10" ht="17.399999999999999" x14ac:dyDescent="0.25">
      <c r="B85" s="71"/>
      <c r="C85" s="71"/>
      <c r="D85" s="71"/>
      <c r="E85" s="71"/>
      <c r="F85" s="71"/>
      <c r="G85" s="71"/>
      <c r="H85" s="71"/>
      <c r="I85" s="71"/>
      <c r="J85" s="71"/>
    </row>
    <row r="86" spans="2:10" ht="17.399999999999999" x14ac:dyDescent="0.25">
      <c r="B86" s="71"/>
      <c r="C86" s="71"/>
      <c r="D86" s="71"/>
      <c r="E86" s="71"/>
      <c r="F86" s="71"/>
      <c r="G86" s="71"/>
      <c r="H86" s="71"/>
      <c r="I86" s="71"/>
      <c r="J86" s="71"/>
    </row>
    <row r="87" spans="2:10" ht="17.399999999999999" x14ac:dyDescent="0.25">
      <c r="B87" s="71"/>
      <c r="C87" s="71"/>
      <c r="D87" s="71"/>
      <c r="E87" s="71"/>
      <c r="F87" s="71"/>
      <c r="G87" s="71"/>
      <c r="H87" s="71"/>
      <c r="I87" s="71"/>
      <c r="J87" s="71"/>
    </row>
    <row r="88" spans="2:10" ht="17.399999999999999" x14ac:dyDescent="0.25">
      <c r="B88" s="71"/>
      <c r="C88" s="71"/>
      <c r="D88" s="71"/>
      <c r="E88" s="71"/>
      <c r="F88" s="71"/>
      <c r="G88" s="71"/>
      <c r="H88" s="71"/>
      <c r="I88" s="71"/>
      <c r="J88" s="71"/>
    </row>
    <row r="89" spans="2:10" ht="17.399999999999999" x14ac:dyDescent="0.25">
      <c r="B89" s="71"/>
      <c r="C89" s="71"/>
      <c r="D89" s="71"/>
      <c r="E89" s="71"/>
      <c r="F89" s="71"/>
      <c r="G89" s="71"/>
      <c r="H89" s="71"/>
      <c r="I89" s="71"/>
      <c r="J89" s="71"/>
    </row>
    <row r="90" spans="2:10" ht="17.399999999999999" x14ac:dyDescent="0.25">
      <c r="B90" s="71"/>
      <c r="C90" s="71"/>
      <c r="D90" s="71"/>
      <c r="E90" s="71"/>
      <c r="F90" s="71"/>
      <c r="G90" s="71"/>
      <c r="H90" s="71"/>
      <c r="I90" s="71"/>
      <c r="J90" s="71"/>
    </row>
    <row r="91" spans="2:10" ht="17.399999999999999" x14ac:dyDescent="0.25">
      <c r="B91" s="71"/>
      <c r="C91" s="71"/>
      <c r="D91" s="71"/>
      <c r="E91" s="71"/>
      <c r="F91" s="71"/>
      <c r="G91" s="71"/>
      <c r="H91" s="71"/>
      <c r="I91" s="71"/>
      <c r="J91" s="71"/>
    </row>
    <row r="92" spans="2:10" ht="17.399999999999999" x14ac:dyDescent="0.25">
      <c r="B92" s="71"/>
      <c r="C92" s="71"/>
      <c r="D92" s="71"/>
      <c r="E92" s="71"/>
      <c r="F92" s="71"/>
      <c r="G92" s="71"/>
      <c r="H92" s="71"/>
      <c r="I92" s="71"/>
      <c r="J92" s="71"/>
    </row>
    <row r="93" spans="2:10" ht="17.399999999999999" x14ac:dyDescent="0.25">
      <c r="B93" s="71"/>
      <c r="C93" s="71"/>
      <c r="D93" s="71"/>
      <c r="E93" s="71"/>
      <c r="F93" s="71"/>
      <c r="G93" s="71"/>
      <c r="H93" s="71"/>
      <c r="I93" s="71"/>
      <c r="J93" s="71"/>
    </row>
    <row r="94" spans="2:10" ht="17.399999999999999" x14ac:dyDescent="0.25">
      <c r="B94" s="71"/>
      <c r="C94" s="71"/>
      <c r="D94" s="71"/>
      <c r="E94" s="71"/>
      <c r="F94" s="71"/>
      <c r="G94" s="71"/>
      <c r="H94" s="71"/>
      <c r="I94" s="71"/>
      <c r="J94" s="71"/>
    </row>
    <row r="95" spans="2:10" ht="17.399999999999999" x14ac:dyDescent="0.25">
      <c r="B95" s="71"/>
      <c r="C95" s="71"/>
      <c r="D95" s="71"/>
      <c r="E95" s="71"/>
      <c r="F95" s="71"/>
      <c r="G95" s="71"/>
      <c r="H95" s="71"/>
      <c r="I95" s="71"/>
      <c r="J95" s="71"/>
    </row>
    <row r="96" spans="2:10" ht="17.399999999999999" x14ac:dyDescent="0.25">
      <c r="B96" s="71"/>
      <c r="C96" s="71"/>
      <c r="D96" s="71"/>
      <c r="E96" s="71"/>
      <c r="F96" s="71"/>
      <c r="G96" s="71"/>
      <c r="H96" s="71"/>
      <c r="I96" s="71"/>
      <c r="J96" s="71"/>
    </row>
    <row r="97" spans="2:10" ht="17.399999999999999" x14ac:dyDescent="0.25">
      <c r="B97" s="71"/>
      <c r="C97" s="71"/>
      <c r="D97" s="71"/>
      <c r="E97" s="71"/>
      <c r="F97" s="71"/>
      <c r="G97" s="71"/>
      <c r="H97" s="71"/>
      <c r="I97" s="71"/>
      <c r="J97" s="71"/>
    </row>
    <row r="98" spans="2:10" ht="17.399999999999999" x14ac:dyDescent="0.25">
      <c r="B98" s="71"/>
      <c r="C98" s="71"/>
      <c r="D98" s="71"/>
      <c r="E98" s="71"/>
      <c r="F98" s="71"/>
      <c r="G98" s="71"/>
      <c r="H98" s="71"/>
      <c r="I98" s="71"/>
      <c r="J98" s="71"/>
    </row>
    <row r="99" spans="2:10" ht="17.399999999999999" x14ac:dyDescent="0.25">
      <c r="B99" s="71"/>
      <c r="C99" s="71"/>
      <c r="D99" s="71"/>
      <c r="E99" s="71"/>
      <c r="F99" s="71"/>
      <c r="G99" s="71"/>
      <c r="H99" s="71"/>
      <c r="I99" s="71"/>
      <c r="J99" s="71"/>
    </row>
    <row r="100" spans="2:10" ht="17.399999999999999" x14ac:dyDescent="0.25">
      <c r="B100" s="71"/>
      <c r="C100" s="71"/>
      <c r="D100" s="71"/>
      <c r="E100" s="71"/>
      <c r="F100" s="71"/>
      <c r="G100" s="71"/>
      <c r="H100" s="71"/>
      <c r="I100" s="71"/>
      <c r="J100" s="71"/>
    </row>
    <row r="101" spans="2:10" ht="17.399999999999999" x14ac:dyDescent="0.25">
      <c r="B101" s="71"/>
      <c r="C101" s="71"/>
      <c r="D101" s="71"/>
      <c r="E101" s="71"/>
      <c r="F101" s="71"/>
      <c r="G101" s="71"/>
      <c r="H101" s="71"/>
      <c r="I101" s="71"/>
      <c r="J101" s="71"/>
    </row>
  </sheetData>
  <mergeCells count="2">
    <mergeCell ref="B2:H2"/>
    <mergeCell ref="B3:I3"/>
  </mergeCells>
  <dataValidations count="6">
    <dataValidation allowBlank="1" showInputMessage="1" showErrorMessage="1" promptTitle="תזרים מזומנים אישי" prompt="צור דוח תזרים מזומנים אישי פשוט בחוברת עבודה זו._x000a__x000a_השתמש בגיליון העבודה 'מדריך' זה לקבלת מידע אודות תזרימי מזומנים שונים._x000a__x000a_השתמש בקישורים בחלק העליון השמאלי כדי לנווט אל גיליונות עבודה אחרים." sqref="A1" xr:uid="{00000000-0002-0000-0000-000000000000}"/>
    <dataValidation allowBlank="1" showInputMessage="1" showErrorMessage="1" prompt="הכותרת של גיליון עבודה זה מופיעה בתא זה. העצה מופיעה בתא שמתחת, והוראות עבור תזרים מזומנים שנתי, תזרים מזומנים חודשי ותזרים מזומנים יומי מופיעות בשורה 5" sqref="I2" xr:uid="{00000000-0002-0000-0000-000001000000}"/>
    <dataValidation allowBlank="1" showInputMessage="1" showErrorMessage="1" prompt="הוראות ליצירת תזרים מזומנים שנתי מופיעות בתא שמתחת" sqref="H5" xr:uid="{00000000-0002-0000-0000-000002000000}"/>
    <dataValidation allowBlank="1" showInputMessage="1" showErrorMessage="1" prompt="הוראות ליצירת תזרים מזומנים חודשי מופיעות בתא שמתחת" sqref="E5" xr:uid="{00000000-0002-0000-0000-000003000000}"/>
    <dataValidation allowBlank="1" showInputMessage="1" showErrorMessage="1" prompt="הוראות ליצירת תזרים מזומנים יומי מופיעות בתא שמתחת" sqref="B5" xr:uid="{00000000-0002-0000-0000-000004000000}"/>
    <dataValidation allowBlank="1" showInputMessage="1" showErrorMessage="1" prompt="הכותרת של געליון עבודה זה מופיעה בתא זה. העצה מופיעה בתא שמתחת, והוראות עבור תזרים מזומנים שנתי, תזרים מזומנים חודשי ותזרים מזומנים יומי מופיעות בשורה 7." sqref="B2:H2" xr:uid="{00000000-0002-0000-0000-000005000000}"/>
  </dataValidations>
  <printOptions horizontalCentered="1"/>
  <pageMargins left="0.25" right="0.25" top="0.5" bottom="0.5" header="0.5" footer="0.5"/>
  <pageSetup paperSize="9" fitToHeight="0"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autoPageBreaks="0" fitToPage="1"/>
  </sheetPr>
  <dimension ref="A1:I56"/>
  <sheetViews>
    <sheetView showGridLines="0" rightToLeft="1" zoomScaleNormal="100" workbookViewId="0"/>
  </sheetViews>
  <sheetFormatPr defaultColWidth="16.69921875" defaultRowHeight="30" customHeight="1" x14ac:dyDescent="0.25"/>
  <cols>
    <col min="1" max="1" width="2.19921875" style="25" customWidth="1"/>
    <col min="2" max="2" width="23.69921875" style="25" customWidth="1"/>
    <col min="3" max="3" width="33.09765625" style="25" customWidth="1"/>
    <col min="4" max="5" width="16.69921875" style="25"/>
    <col min="6" max="9" width="14.8984375" style="25" customWidth="1"/>
    <col min="10" max="10" width="1.8984375" style="25" customWidth="1"/>
    <col min="11" max="16384" width="16.69921875" style="25"/>
  </cols>
  <sheetData>
    <row r="1" spans="1:9" s="16" customFormat="1" ht="44.1" customHeight="1" x14ac:dyDescent="0.25">
      <c r="A1" s="14"/>
      <c r="B1" s="53" t="s">
        <v>0</v>
      </c>
      <c r="C1" s="15"/>
      <c r="D1" s="15"/>
      <c r="E1" s="15"/>
      <c r="F1" s="15"/>
    </row>
    <row r="2" spans="1:9" s="9" customFormat="1" ht="44.1" customHeight="1" x14ac:dyDescent="0.25">
      <c r="A2" s="8"/>
      <c r="B2" s="17"/>
      <c r="C2" s="74" t="s">
        <v>16</v>
      </c>
      <c r="D2" s="123">
        <f>תזרים_מזומנים_יומי</f>
        <v>577.83999999999992</v>
      </c>
      <c r="E2" s="123"/>
      <c r="F2" s="124" t="s">
        <v>56</v>
      </c>
      <c r="G2" s="124"/>
      <c r="H2" s="124"/>
      <c r="I2" s="124"/>
    </row>
    <row r="3" spans="1:9" s="9" customFormat="1" ht="33.9" customHeight="1" x14ac:dyDescent="0.25">
      <c r="A3" s="8"/>
      <c r="B3" s="18"/>
      <c r="C3" s="18"/>
      <c r="D3" s="19"/>
      <c r="E3" s="19"/>
      <c r="F3" s="20"/>
      <c r="G3" s="21"/>
      <c r="H3" s="21"/>
      <c r="I3" s="21"/>
    </row>
    <row r="4" spans="1:9" s="23" customFormat="1" ht="33.75" customHeight="1" x14ac:dyDescent="0.25">
      <c r="A4" s="12"/>
      <c r="B4" s="75" t="s">
        <v>8</v>
      </c>
      <c r="C4" s="76"/>
      <c r="D4" s="76"/>
      <c r="E4" s="76"/>
      <c r="F4" s="12"/>
      <c r="G4" s="22"/>
      <c r="H4" s="22"/>
    </row>
    <row r="5" spans="1:9" s="13" customFormat="1" ht="30" customHeight="1" x14ac:dyDescent="0.25">
      <c r="A5" s="12"/>
      <c r="B5" s="77" t="s">
        <v>9</v>
      </c>
      <c r="C5" s="78" t="s">
        <v>54</v>
      </c>
      <c r="D5" s="78" t="s">
        <v>53</v>
      </c>
      <c r="E5" s="78" t="s">
        <v>55</v>
      </c>
      <c r="F5" s="12"/>
    </row>
    <row r="6" spans="1:9" s="13" customFormat="1" ht="30" customHeight="1" x14ac:dyDescent="0.25">
      <c r="A6" s="12"/>
      <c r="B6" s="79" t="s">
        <v>10</v>
      </c>
      <c r="C6" s="80">
        <f>SUMIF(יומי[סוג],$B6,יומי[יומי])</f>
        <v>342.47</v>
      </c>
      <c r="D6" s="80">
        <f>SUMIF(יומי[סוג],$B6,יומי[חודשי])</f>
        <v>10416.795833333334</v>
      </c>
      <c r="E6" s="80">
        <f>SUMIF(יומי[סוג],$B6,יומי[שנתי])</f>
        <v>125001.55000000002</v>
      </c>
      <c r="F6" s="12"/>
      <c r="G6" s="51"/>
    </row>
    <row r="7" spans="1:9" s="13" customFormat="1" ht="30" customHeight="1" x14ac:dyDescent="0.25">
      <c r="A7" s="12"/>
      <c r="B7" s="79" t="s">
        <v>11</v>
      </c>
      <c r="C7" s="80">
        <f>SUMIF(יומי[סוג],$B7,יומי[יומי])</f>
        <v>136.05999999999997</v>
      </c>
      <c r="D7" s="80">
        <f>SUMIF(יומי[סוג],$B7,יומי[חודשי])</f>
        <v>4138.4916666666668</v>
      </c>
      <c r="E7" s="80">
        <f>SUMIF(יומי[סוג],$B7,יומי[שנתי])</f>
        <v>49661.899999999994</v>
      </c>
      <c r="F7" s="12"/>
    </row>
    <row r="8" spans="1:9" s="13" customFormat="1" ht="30" customHeight="1" x14ac:dyDescent="0.25">
      <c r="A8" s="12"/>
      <c r="B8" s="79" t="s">
        <v>12</v>
      </c>
      <c r="C8" s="80">
        <f>SUMIF(יומי[סוג],$B8,יומי[יומי])</f>
        <v>36.29</v>
      </c>
      <c r="D8" s="80">
        <f>SUMIF(יומי[סוג],$B8,יומי[חודשי])</f>
        <v>1103.8208333333334</v>
      </c>
      <c r="E8" s="80">
        <f>SUMIF(יומי[סוג],$B8,יומי[שנתי])</f>
        <v>13245.849999999999</v>
      </c>
      <c r="F8" s="12"/>
    </row>
    <row r="9" spans="1:9" s="13" customFormat="1" ht="30" customHeight="1" x14ac:dyDescent="0.25">
      <c r="A9" s="12"/>
      <c r="B9" s="79" t="s">
        <v>13</v>
      </c>
      <c r="C9" s="80">
        <f>SUMIF(יומי[סוג],$B9,יומי[יומי])</f>
        <v>63.019999999999996</v>
      </c>
      <c r="D9" s="80">
        <f>SUMIF(יומי[סוג],$B9,יומי[חודשי])</f>
        <v>1916.8583333333333</v>
      </c>
      <c r="E9" s="80">
        <f>SUMIF(יומי[סוג],$B9,יומי[שנתי])</f>
        <v>23002.300000000003</v>
      </c>
      <c r="F9" s="12"/>
    </row>
    <row r="10" spans="1:9" s="9" customFormat="1" ht="33.9" customHeight="1" x14ac:dyDescent="0.25">
      <c r="A10" s="8"/>
      <c r="B10" s="18"/>
      <c r="C10" s="18"/>
      <c r="D10" s="19"/>
      <c r="E10" s="19"/>
      <c r="F10" s="20"/>
      <c r="G10" s="21"/>
      <c r="H10" s="21"/>
      <c r="I10" s="21"/>
    </row>
    <row r="11" spans="1:9" s="13" customFormat="1" ht="33.9" customHeight="1" x14ac:dyDescent="0.25">
      <c r="A11" s="12"/>
      <c r="B11" s="93" t="s">
        <v>14</v>
      </c>
      <c r="C11" s="94" t="s">
        <v>17</v>
      </c>
      <c r="D11" s="94" t="s">
        <v>54</v>
      </c>
      <c r="E11" s="94" t="s">
        <v>53</v>
      </c>
      <c r="F11" s="95" t="s">
        <v>57</v>
      </c>
    </row>
    <row r="12" spans="1:9" ht="30" customHeight="1" x14ac:dyDescent="0.25">
      <c r="A12" s="24"/>
      <c r="B12" s="112" t="s">
        <v>10</v>
      </c>
      <c r="C12" s="81" t="s">
        <v>18</v>
      </c>
      <c r="D12" s="82">
        <v>246.58</v>
      </c>
      <c r="E12" s="82">
        <f>יומי[[#This Row],[שנתי]]/12</f>
        <v>7500.1416666666673</v>
      </c>
      <c r="F12" s="113">
        <f>יומי[[#This Row],[יומי]]*365</f>
        <v>90001.700000000012</v>
      </c>
    </row>
    <row r="13" spans="1:9" ht="30" customHeight="1" x14ac:dyDescent="0.25">
      <c r="A13" s="24"/>
      <c r="B13" s="112" t="s">
        <v>10</v>
      </c>
      <c r="C13" s="81" t="s">
        <v>19</v>
      </c>
      <c r="D13" s="82">
        <v>13.7</v>
      </c>
      <c r="E13" s="82">
        <f>יומי[[#This Row],[שנתי]]/12</f>
        <v>416.70833333333331</v>
      </c>
      <c r="F13" s="113">
        <f>יומי[[#This Row],[יומי]]*365</f>
        <v>5000.5</v>
      </c>
    </row>
    <row r="14" spans="1:9" ht="30" customHeight="1" x14ac:dyDescent="0.25">
      <c r="A14" s="24"/>
      <c r="B14" s="112" t="s">
        <v>10</v>
      </c>
      <c r="C14" s="81" t="s">
        <v>20</v>
      </c>
      <c r="D14" s="82">
        <v>82.19</v>
      </c>
      <c r="E14" s="82">
        <f>יומי[[#This Row],[שנתי]]/12</f>
        <v>2499.9458333333332</v>
      </c>
      <c r="F14" s="113">
        <f>יומי[[#This Row],[יומי]]*365</f>
        <v>29999.35</v>
      </c>
    </row>
    <row r="15" spans="1:9" ht="30" customHeight="1" x14ac:dyDescent="0.25">
      <c r="A15" s="24"/>
      <c r="B15" s="112" t="s">
        <v>10</v>
      </c>
      <c r="C15" s="81" t="s">
        <v>21</v>
      </c>
      <c r="D15" s="82">
        <v>0</v>
      </c>
      <c r="E15" s="82">
        <f>יומי[[#This Row],[שנתי]]/12</f>
        <v>0</v>
      </c>
      <c r="F15" s="113">
        <f>יומי[[#This Row],[יומי]]*365</f>
        <v>0</v>
      </c>
    </row>
    <row r="16" spans="1:9" ht="30" customHeight="1" x14ac:dyDescent="0.25">
      <c r="A16" s="24"/>
      <c r="B16" s="112" t="s">
        <v>10</v>
      </c>
      <c r="C16" s="81" t="s">
        <v>22</v>
      </c>
      <c r="D16" s="82">
        <v>0</v>
      </c>
      <c r="E16" s="82">
        <f>יומי[[#This Row],[שנתי]]/12</f>
        <v>0</v>
      </c>
      <c r="F16" s="113">
        <f>יומי[[#This Row],[יומי]]*365</f>
        <v>0</v>
      </c>
    </row>
    <row r="17" spans="1:6" ht="30" customHeight="1" x14ac:dyDescent="0.25">
      <c r="A17" s="24"/>
      <c r="B17" s="112" t="s">
        <v>10</v>
      </c>
      <c r="C17" s="81" t="s">
        <v>23</v>
      </c>
      <c r="D17" s="82">
        <v>0</v>
      </c>
      <c r="E17" s="82">
        <f>יומי[[#This Row],[שנתי]]/12</f>
        <v>0</v>
      </c>
      <c r="F17" s="113">
        <f>יומי[[#This Row],[יומי]]*365</f>
        <v>0</v>
      </c>
    </row>
    <row r="18" spans="1:6" ht="30" customHeight="1" x14ac:dyDescent="0.25">
      <c r="A18" s="24"/>
      <c r="B18" s="112" t="s">
        <v>11</v>
      </c>
      <c r="C18" s="81" t="s">
        <v>24</v>
      </c>
      <c r="D18" s="82">
        <v>41.1</v>
      </c>
      <c r="E18" s="82">
        <f>יומי[[#This Row],[שנתי]]/12</f>
        <v>1250.125</v>
      </c>
      <c r="F18" s="113">
        <f>יומי[[#This Row],[יומי]]*365</f>
        <v>15001.5</v>
      </c>
    </row>
    <row r="19" spans="1:6" ht="30" customHeight="1" x14ac:dyDescent="0.25">
      <c r="A19" s="24"/>
      <c r="B19" s="112" t="s">
        <v>11</v>
      </c>
      <c r="C19" s="81" t="s">
        <v>25</v>
      </c>
      <c r="D19" s="82">
        <v>6.85</v>
      </c>
      <c r="E19" s="82">
        <f>יומי[[#This Row],[שנתי]]/12</f>
        <v>208.35416666666666</v>
      </c>
      <c r="F19" s="113">
        <f>יומי[[#This Row],[יומי]]*365</f>
        <v>2500.25</v>
      </c>
    </row>
    <row r="20" spans="1:6" ht="30" customHeight="1" x14ac:dyDescent="0.25">
      <c r="A20" s="24"/>
      <c r="B20" s="112" t="s">
        <v>11</v>
      </c>
      <c r="C20" s="81" t="s">
        <v>26</v>
      </c>
      <c r="D20" s="82">
        <v>0.55000000000000004</v>
      </c>
      <c r="E20" s="82">
        <f>יומי[[#This Row],[שנתי]]/12</f>
        <v>16.729166666666668</v>
      </c>
      <c r="F20" s="113">
        <f>יומי[[#This Row],[יומי]]*365</f>
        <v>200.75000000000003</v>
      </c>
    </row>
    <row r="21" spans="1:6" ht="30" customHeight="1" x14ac:dyDescent="0.25">
      <c r="A21" s="24"/>
      <c r="B21" s="112" t="s">
        <v>11</v>
      </c>
      <c r="C21" s="81" t="s">
        <v>27</v>
      </c>
      <c r="D21" s="82">
        <v>10.96</v>
      </c>
      <c r="E21" s="82">
        <f>יומי[[#This Row],[שנתי]]/12</f>
        <v>333.36666666666667</v>
      </c>
      <c r="F21" s="113">
        <f>יומי[[#This Row],[יומי]]*365</f>
        <v>4000.4</v>
      </c>
    </row>
    <row r="22" spans="1:6" ht="30" customHeight="1" x14ac:dyDescent="0.25">
      <c r="A22" s="24"/>
      <c r="B22" s="112" t="s">
        <v>11</v>
      </c>
      <c r="C22" s="81" t="s">
        <v>28</v>
      </c>
      <c r="D22" s="82">
        <v>41.1</v>
      </c>
      <c r="E22" s="82">
        <f>יומי[[#This Row],[שנתי]]/12</f>
        <v>1250.125</v>
      </c>
      <c r="F22" s="113">
        <f>יומי[[#This Row],[יומי]]*365</f>
        <v>15001.5</v>
      </c>
    </row>
    <row r="23" spans="1:6" ht="30" customHeight="1" x14ac:dyDescent="0.25">
      <c r="A23" s="24"/>
      <c r="B23" s="112" t="s">
        <v>11</v>
      </c>
      <c r="C23" s="81" t="s">
        <v>29</v>
      </c>
      <c r="D23" s="82">
        <v>0.68</v>
      </c>
      <c r="E23" s="82">
        <f>יומי[[#This Row],[שנתי]]/12</f>
        <v>20.683333333333334</v>
      </c>
      <c r="F23" s="113">
        <f>יומי[[#This Row],[יומי]]*365</f>
        <v>248.20000000000002</v>
      </c>
    </row>
    <row r="24" spans="1:6" ht="30" customHeight="1" x14ac:dyDescent="0.25">
      <c r="A24" s="24"/>
      <c r="B24" s="112" t="s">
        <v>11</v>
      </c>
      <c r="C24" s="81" t="s">
        <v>30</v>
      </c>
      <c r="D24" s="82">
        <v>3.29</v>
      </c>
      <c r="E24" s="82">
        <f>יומי[[#This Row],[שנתי]]/12</f>
        <v>100.07083333333333</v>
      </c>
      <c r="F24" s="113">
        <f>יומי[[#This Row],[יומי]]*365</f>
        <v>1200.8499999999999</v>
      </c>
    </row>
    <row r="25" spans="1:6" ht="30" customHeight="1" x14ac:dyDescent="0.25">
      <c r="A25" s="24"/>
      <c r="B25" s="112" t="s">
        <v>11</v>
      </c>
      <c r="C25" s="81" t="s">
        <v>31</v>
      </c>
      <c r="D25" s="82">
        <v>1.64</v>
      </c>
      <c r="E25" s="82">
        <f>יומי[[#This Row],[שנתי]]/12</f>
        <v>49.883333333333326</v>
      </c>
      <c r="F25" s="113">
        <f>יומי[[#This Row],[יומי]]*365</f>
        <v>598.59999999999991</v>
      </c>
    </row>
    <row r="26" spans="1:6" ht="30" customHeight="1" x14ac:dyDescent="0.25">
      <c r="A26" s="24"/>
      <c r="B26" s="112" t="s">
        <v>11</v>
      </c>
      <c r="C26" s="81" t="s">
        <v>32</v>
      </c>
      <c r="D26" s="82">
        <v>1.64</v>
      </c>
      <c r="E26" s="82">
        <f>יומי[[#This Row],[שנתי]]/12</f>
        <v>49.883333333333326</v>
      </c>
      <c r="F26" s="113">
        <f>יומי[[#This Row],[יומי]]*365</f>
        <v>598.59999999999991</v>
      </c>
    </row>
    <row r="27" spans="1:6" ht="30" customHeight="1" x14ac:dyDescent="0.25">
      <c r="A27" s="24"/>
      <c r="B27" s="112" t="s">
        <v>11</v>
      </c>
      <c r="C27" s="81" t="s">
        <v>33</v>
      </c>
      <c r="D27" s="82">
        <v>0.82</v>
      </c>
      <c r="E27" s="82">
        <f>יומי[[#This Row],[שנתי]]/12</f>
        <v>24.941666666666663</v>
      </c>
      <c r="F27" s="113">
        <f>יומי[[#This Row],[יומי]]*365</f>
        <v>299.29999999999995</v>
      </c>
    </row>
    <row r="28" spans="1:6" ht="30" customHeight="1" x14ac:dyDescent="0.25">
      <c r="A28" s="24"/>
      <c r="B28" s="112" t="s">
        <v>11</v>
      </c>
      <c r="C28" s="81" t="s">
        <v>34</v>
      </c>
      <c r="D28" s="82">
        <v>0.41</v>
      </c>
      <c r="E28" s="82">
        <f>יומי[[#This Row],[שנתי]]/12</f>
        <v>12.470833333333331</v>
      </c>
      <c r="F28" s="113">
        <f>יומי[[#This Row],[יומי]]*365</f>
        <v>149.64999999999998</v>
      </c>
    </row>
    <row r="29" spans="1:6" ht="30" customHeight="1" x14ac:dyDescent="0.25">
      <c r="A29" s="24"/>
      <c r="B29" s="112" t="s">
        <v>11</v>
      </c>
      <c r="C29" s="81" t="s">
        <v>35</v>
      </c>
      <c r="D29" s="82">
        <v>1.64</v>
      </c>
      <c r="E29" s="82">
        <f>יומי[[#This Row],[שנתי]]/12</f>
        <v>49.883333333333326</v>
      </c>
      <c r="F29" s="113">
        <f>יומי[[#This Row],[יומי]]*365</f>
        <v>598.59999999999991</v>
      </c>
    </row>
    <row r="30" spans="1:6" ht="30" customHeight="1" x14ac:dyDescent="0.25">
      <c r="A30" s="24"/>
      <c r="B30" s="112" t="s">
        <v>11</v>
      </c>
      <c r="C30" s="81" t="s">
        <v>36</v>
      </c>
      <c r="D30" s="82">
        <v>1.64</v>
      </c>
      <c r="E30" s="82">
        <f>יומי[[#This Row],[שנתי]]/12</f>
        <v>49.883333333333326</v>
      </c>
      <c r="F30" s="113">
        <f>יומי[[#This Row],[יומי]]*365</f>
        <v>598.59999999999991</v>
      </c>
    </row>
    <row r="31" spans="1:6" ht="30" customHeight="1" x14ac:dyDescent="0.25">
      <c r="A31" s="24"/>
      <c r="B31" s="112" t="s">
        <v>11</v>
      </c>
      <c r="C31" s="81" t="s">
        <v>94</v>
      </c>
      <c r="D31" s="82">
        <v>4.1100000000000003</v>
      </c>
      <c r="E31" s="82">
        <f>יומי[[#This Row],[שנתי]]/12</f>
        <v>125.0125</v>
      </c>
      <c r="F31" s="113">
        <f>יומי[[#This Row],[יומי]]*365</f>
        <v>1500.15</v>
      </c>
    </row>
    <row r="32" spans="1:6" ht="30" customHeight="1" x14ac:dyDescent="0.25">
      <c r="A32" s="24"/>
      <c r="B32" s="112" t="s">
        <v>11</v>
      </c>
      <c r="C32" s="81" t="s">
        <v>37</v>
      </c>
      <c r="D32" s="82">
        <v>13.7</v>
      </c>
      <c r="E32" s="82">
        <f>יומי[[#This Row],[שנתי]]/12</f>
        <v>416.70833333333331</v>
      </c>
      <c r="F32" s="113">
        <f>יומי[[#This Row],[יומי]]*365</f>
        <v>5000.5</v>
      </c>
    </row>
    <row r="33" spans="1:6" ht="30" customHeight="1" x14ac:dyDescent="0.25">
      <c r="A33" s="24"/>
      <c r="B33" s="112" t="s">
        <v>11</v>
      </c>
      <c r="C33" s="81" t="s">
        <v>38</v>
      </c>
      <c r="D33" s="82">
        <v>3.29</v>
      </c>
      <c r="E33" s="82">
        <f>יומי[[#This Row],[שנתי]]/12</f>
        <v>100.07083333333333</v>
      </c>
      <c r="F33" s="113">
        <f>יומי[[#This Row],[יומי]]*365</f>
        <v>1200.8499999999999</v>
      </c>
    </row>
    <row r="34" spans="1:6" ht="30" customHeight="1" x14ac:dyDescent="0.25">
      <c r="A34" s="24"/>
      <c r="B34" s="112" t="s">
        <v>11</v>
      </c>
      <c r="C34" s="81" t="s">
        <v>39</v>
      </c>
      <c r="D34" s="82">
        <v>1.64</v>
      </c>
      <c r="E34" s="82">
        <f>יומי[[#This Row],[שנתי]]/12</f>
        <v>49.883333333333326</v>
      </c>
      <c r="F34" s="113">
        <f>יומי[[#This Row],[יומי]]*365</f>
        <v>598.59999999999991</v>
      </c>
    </row>
    <row r="35" spans="1:6" ht="30" customHeight="1" x14ac:dyDescent="0.25">
      <c r="A35" s="24"/>
      <c r="B35" s="112" t="s">
        <v>11</v>
      </c>
      <c r="C35" s="81" t="s">
        <v>40</v>
      </c>
      <c r="D35" s="82">
        <v>1</v>
      </c>
      <c r="E35" s="82">
        <f>יומי[[#This Row],[שנתי]]/12</f>
        <v>30.416666666666668</v>
      </c>
      <c r="F35" s="113">
        <f>יומי[[#This Row],[יומי]]*365</f>
        <v>365</v>
      </c>
    </row>
    <row r="36" spans="1:6" ht="30" customHeight="1" x14ac:dyDescent="0.25">
      <c r="A36" s="24"/>
      <c r="B36" s="112" t="s">
        <v>11</v>
      </c>
      <c r="C36" s="81" t="s">
        <v>21</v>
      </c>
      <c r="D36" s="82">
        <v>0</v>
      </c>
      <c r="E36" s="82">
        <f>יומי[[#This Row],[שנתי]]/12</f>
        <v>0</v>
      </c>
      <c r="F36" s="113">
        <f>יומי[[#This Row],[יומי]]*365</f>
        <v>0</v>
      </c>
    </row>
    <row r="37" spans="1:6" ht="30" customHeight="1" x14ac:dyDescent="0.25">
      <c r="A37" s="24"/>
      <c r="B37" s="112" t="s">
        <v>11</v>
      </c>
      <c r="C37" s="81" t="s">
        <v>22</v>
      </c>
      <c r="D37" s="82">
        <v>0</v>
      </c>
      <c r="E37" s="82">
        <f>יומי[[#This Row],[שנתי]]/12</f>
        <v>0</v>
      </c>
      <c r="F37" s="113">
        <f>יומי[[#This Row],[יומי]]*365</f>
        <v>0</v>
      </c>
    </row>
    <row r="38" spans="1:6" ht="30" customHeight="1" x14ac:dyDescent="0.25">
      <c r="A38" s="24"/>
      <c r="B38" s="112" t="s">
        <v>11</v>
      </c>
      <c r="C38" s="81" t="s">
        <v>23</v>
      </c>
      <c r="D38" s="82">
        <v>0</v>
      </c>
      <c r="E38" s="82">
        <f>יומי[[#This Row],[שנתי]]/12</f>
        <v>0</v>
      </c>
      <c r="F38" s="113">
        <f>יומי[[#This Row],[יומי]]*365</f>
        <v>0</v>
      </c>
    </row>
    <row r="39" spans="1:6" ht="30" customHeight="1" x14ac:dyDescent="0.25">
      <c r="A39" s="24"/>
      <c r="B39" s="112" t="s">
        <v>12</v>
      </c>
      <c r="C39" s="81" t="s">
        <v>41</v>
      </c>
      <c r="D39" s="82">
        <v>3.29</v>
      </c>
      <c r="E39" s="82">
        <f>יומי[[#This Row],[שנתי]]/12</f>
        <v>100.07083333333333</v>
      </c>
      <c r="F39" s="113">
        <f>יומי[[#This Row],[יומי]]*365</f>
        <v>1200.8499999999999</v>
      </c>
    </row>
    <row r="40" spans="1:6" ht="30" customHeight="1" x14ac:dyDescent="0.25">
      <c r="A40" s="24"/>
      <c r="B40" s="112" t="s">
        <v>12</v>
      </c>
      <c r="C40" s="81" t="s">
        <v>42</v>
      </c>
      <c r="D40" s="82">
        <v>1.64</v>
      </c>
      <c r="E40" s="82">
        <f>יומי[[#This Row],[שנתי]]/12</f>
        <v>49.883333333333326</v>
      </c>
      <c r="F40" s="113">
        <f>יומי[[#This Row],[יומי]]*365</f>
        <v>598.59999999999991</v>
      </c>
    </row>
    <row r="41" spans="1:6" ht="30" customHeight="1" x14ac:dyDescent="0.25">
      <c r="A41" s="24"/>
      <c r="B41" s="112" t="s">
        <v>12</v>
      </c>
      <c r="C41" s="81" t="s">
        <v>43</v>
      </c>
      <c r="D41" s="82">
        <v>6.16</v>
      </c>
      <c r="E41" s="82">
        <f>יומי[[#This Row],[שנתי]]/12</f>
        <v>187.36666666666667</v>
      </c>
      <c r="F41" s="113">
        <f>יומי[[#This Row],[יומי]]*365</f>
        <v>2248.4</v>
      </c>
    </row>
    <row r="42" spans="1:6" ht="30" customHeight="1" x14ac:dyDescent="0.25">
      <c r="A42" s="24"/>
      <c r="B42" s="112" t="s">
        <v>12</v>
      </c>
      <c r="C42" s="81" t="s">
        <v>44</v>
      </c>
      <c r="D42" s="82">
        <v>3.29</v>
      </c>
      <c r="E42" s="82">
        <f>יומי[[#This Row],[שנתי]]/12</f>
        <v>100.07083333333333</v>
      </c>
      <c r="F42" s="113">
        <f>יומי[[#This Row],[יומי]]*365</f>
        <v>1200.8499999999999</v>
      </c>
    </row>
    <row r="43" spans="1:6" ht="30" customHeight="1" x14ac:dyDescent="0.25">
      <c r="A43" s="24"/>
      <c r="B43" s="112" t="s">
        <v>12</v>
      </c>
      <c r="C43" s="81" t="s">
        <v>45</v>
      </c>
      <c r="D43" s="82">
        <v>0.82</v>
      </c>
      <c r="E43" s="82">
        <f>יומי[[#This Row],[שנתי]]/12</f>
        <v>24.941666666666663</v>
      </c>
      <c r="F43" s="113">
        <f>יומי[[#This Row],[יומי]]*365</f>
        <v>299.29999999999995</v>
      </c>
    </row>
    <row r="44" spans="1:6" ht="30" customHeight="1" x14ac:dyDescent="0.25">
      <c r="A44" s="24"/>
      <c r="B44" s="112" t="s">
        <v>12</v>
      </c>
      <c r="C44" s="81" t="s">
        <v>46</v>
      </c>
      <c r="D44" s="82">
        <v>5.48</v>
      </c>
      <c r="E44" s="82">
        <f>יומי[[#This Row],[שנתי]]/12</f>
        <v>166.68333333333334</v>
      </c>
      <c r="F44" s="113">
        <f>יומי[[#This Row],[יומי]]*365</f>
        <v>2000.2</v>
      </c>
    </row>
    <row r="45" spans="1:6" ht="30" customHeight="1" x14ac:dyDescent="0.25">
      <c r="A45" s="24"/>
      <c r="B45" s="112" t="s">
        <v>12</v>
      </c>
      <c r="C45" s="81" t="s">
        <v>47</v>
      </c>
      <c r="D45" s="82">
        <v>1.64</v>
      </c>
      <c r="E45" s="82">
        <f>יומי[[#This Row],[שנתי]]/12</f>
        <v>49.883333333333326</v>
      </c>
      <c r="F45" s="113">
        <f>יומי[[#This Row],[יומי]]*365</f>
        <v>598.59999999999991</v>
      </c>
    </row>
    <row r="46" spans="1:6" ht="30" customHeight="1" x14ac:dyDescent="0.25">
      <c r="A46" s="24"/>
      <c r="B46" s="112" t="s">
        <v>12</v>
      </c>
      <c r="C46" s="81" t="s">
        <v>48</v>
      </c>
      <c r="D46" s="82">
        <v>0.82</v>
      </c>
      <c r="E46" s="82">
        <f>יומי[[#This Row],[שנתי]]/12</f>
        <v>24.941666666666663</v>
      </c>
      <c r="F46" s="113">
        <f>יומי[[#This Row],[יומי]]*365</f>
        <v>299.29999999999995</v>
      </c>
    </row>
    <row r="47" spans="1:6" ht="30" customHeight="1" x14ac:dyDescent="0.25">
      <c r="A47" s="24"/>
      <c r="B47" s="112" t="s">
        <v>12</v>
      </c>
      <c r="C47" s="81" t="s">
        <v>49</v>
      </c>
      <c r="D47" s="82">
        <v>13.15</v>
      </c>
      <c r="E47" s="82">
        <f>יומי[[#This Row],[שנתי]]/12</f>
        <v>399.97916666666669</v>
      </c>
      <c r="F47" s="113">
        <f>יומי[[#This Row],[יומי]]*365</f>
        <v>4799.75</v>
      </c>
    </row>
    <row r="48" spans="1:6" ht="30" customHeight="1" x14ac:dyDescent="0.25">
      <c r="A48" s="24"/>
      <c r="B48" s="112" t="s">
        <v>12</v>
      </c>
      <c r="C48" s="81" t="s">
        <v>20</v>
      </c>
      <c r="D48" s="82">
        <v>0</v>
      </c>
      <c r="E48" s="82">
        <f>יומי[[#This Row],[שנתי]]/12</f>
        <v>0</v>
      </c>
      <c r="F48" s="113">
        <f>יומי[[#This Row],[יומי]]*365</f>
        <v>0</v>
      </c>
    </row>
    <row r="49" spans="1:6" ht="30" customHeight="1" x14ac:dyDescent="0.25">
      <c r="A49" s="24"/>
      <c r="B49" s="112" t="s">
        <v>12</v>
      </c>
      <c r="C49" s="81" t="s">
        <v>21</v>
      </c>
      <c r="D49" s="82">
        <v>0</v>
      </c>
      <c r="E49" s="82">
        <f>יומי[[#This Row],[שנתי]]/12</f>
        <v>0</v>
      </c>
      <c r="F49" s="113">
        <f>יומי[[#This Row],[יומי]]*365</f>
        <v>0</v>
      </c>
    </row>
    <row r="50" spans="1:6" ht="30" customHeight="1" x14ac:dyDescent="0.25">
      <c r="A50" s="24"/>
      <c r="B50" s="112" t="s">
        <v>13</v>
      </c>
      <c r="C50" s="81" t="s">
        <v>50</v>
      </c>
      <c r="D50" s="82">
        <v>13.7</v>
      </c>
      <c r="E50" s="82">
        <f>יומי[[#This Row],[שנתי]]/12</f>
        <v>416.70833333333331</v>
      </c>
      <c r="F50" s="113">
        <f>יומי[[#This Row],[יומי]]*365</f>
        <v>5000.5</v>
      </c>
    </row>
    <row r="51" spans="1:6" ht="30" customHeight="1" x14ac:dyDescent="0.25">
      <c r="A51" s="24"/>
      <c r="B51" s="112" t="s">
        <v>13</v>
      </c>
      <c r="C51" s="81" t="s">
        <v>51</v>
      </c>
      <c r="D51" s="82">
        <v>32.880000000000003</v>
      </c>
      <c r="E51" s="82">
        <f>יומי[[#This Row],[שנתי]]/12</f>
        <v>1000.1</v>
      </c>
      <c r="F51" s="113">
        <f>יומי[[#This Row],[יומי]]*365</f>
        <v>12001.2</v>
      </c>
    </row>
    <row r="52" spans="1:6" ht="30" customHeight="1" x14ac:dyDescent="0.25">
      <c r="A52" s="24"/>
      <c r="B52" s="112" t="s">
        <v>13</v>
      </c>
      <c r="C52" s="81" t="s">
        <v>52</v>
      </c>
      <c r="D52" s="82">
        <v>16.440000000000001</v>
      </c>
      <c r="E52" s="82">
        <f>יומי[[#This Row],[שנתי]]/12</f>
        <v>500.05</v>
      </c>
      <c r="F52" s="113">
        <f>יומי[[#This Row],[יומי]]*365</f>
        <v>6000.6</v>
      </c>
    </row>
    <row r="53" spans="1:6" ht="30" customHeight="1" x14ac:dyDescent="0.25">
      <c r="A53" s="24"/>
      <c r="B53" s="112" t="s">
        <v>13</v>
      </c>
      <c r="C53" s="81" t="s">
        <v>20</v>
      </c>
      <c r="D53" s="82">
        <v>0</v>
      </c>
      <c r="E53" s="82">
        <f>יומי[[#This Row],[שנתי]]/12</f>
        <v>0</v>
      </c>
      <c r="F53" s="113">
        <f>יומי[[#This Row],[יומי]]*365</f>
        <v>0</v>
      </c>
    </row>
    <row r="54" spans="1:6" ht="30" customHeight="1" x14ac:dyDescent="0.25">
      <c r="A54" s="24"/>
      <c r="B54" s="112" t="s">
        <v>13</v>
      </c>
      <c r="C54" s="81" t="s">
        <v>21</v>
      </c>
      <c r="D54" s="82">
        <v>0</v>
      </c>
      <c r="E54" s="82">
        <f>יומי[[#This Row],[שנתי]]/12</f>
        <v>0</v>
      </c>
      <c r="F54" s="113">
        <f>יומי[[#This Row],[יומי]]*365</f>
        <v>0</v>
      </c>
    </row>
    <row r="55" spans="1:6" s="13" customFormat="1" ht="40.200000000000003" customHeight="1" x14ac:dyDescent="0.25">
      <c r="A55" s="12"/>
      <c r="B55" s="114" t="s">
        <v>87</v>
      </c>
      <c r="C55" s="115"/>
      <c r="D55" s="116">
        <f>SUMIF(יומי[סוג],"הכנסות",יומי[יומי])-SUMIF(יומי[סוג],"&lt;&gt;הכנסות",יומי[יומי])</f>
        <v>107.10000000000014</v>
      </c>
      <c r="E55" s="116">
        <f>SUMIF(יומי[סוג],"הכנסות",יומי[חודשי])-SUMIF(יומי[סוג],"&lt;&gt;הכנסות",יומי[חודשי])</f>
        <v>3257.625</v>
      </c>
      <c r="F55" s="117">
        <f>SUMIF(יומי[סוג],"הכנסות",יומי[שנתי])-SUMIF(יומי[סוג],"&lt;&gt;הכנסות",יומי[שנתי])</f>
        <v>39091.500000000015</v>
      </c>
    </row>
    <row r="56" spans="1:6" ht="40.200000000000003" customHeight="1" x14ac:dyDescent="0.25"/>
  </sheetData>
  <mergeCells count="2">
    <mergeCell ref="D2:E2"/>
    <mergeCell ref="F2:I2"/>
  </mergeCells>
  <conditionalFormatting sqref="B12:C55">
    <cfRule type="expression" dxfId="11" priority="9">
      <formula>(MOD(ROW(),2)&lt;&gt;0)*($B12="הכנסות")</formula>
    </cfRule>
    <cfRule type="expression" dxfId="10" priority="10">
      <formula>(MOD(ROW(),2)=0)*($B12="הכנסות")</formula>
    </cfRule>
  </conditionalFormatting>
  <conditionalFormatting sqref="D12:D55">
    <cfRule type="expression" dxfId="9" priority="4">
      <formula>(MOD(ROW(),2)&lt;&gt;0)*($B12&lt;&gt;"הכנסות")</formula>
    </cfRule>
    <cfRule type="expression" dxfId="8" priority="7">
      <formula>(MOD(ROW(),2)&lt;&gt;0)*($B12="הכנסות")</formula>
    </cfRule>
  </conditionalFormatting>
  <conditionalFormatting sqref="D12:F55">
    <cfRule type="expression" dxfId="7" priority="1">
      <formula>(MOD(ROW(),2)=0)*($B12&lt;&gt;"הכנסות")</formula>
    </cfRule>
    <cfRule type="expression" dxfId="6" priority="8">
      <formula>(MOD(ROW(),2)=0)*($B12="הכנסות")</formula>
    </cfRule>
  </conditionalFormatting>
  <conditionalFormatting sqref="E12:E55">
    <cfRule type="expression" dxfId="5" priority="3">
      <formula>(MOD(ROW(),2)&lt;&gt;0)*($B12&lt;&gt;"הכנסות")</formula>
    </cfRule>
    <cfRule type="expression" dxfId="4" priority="6">
      <formula>(MOD(ROW(),2)&lt;&gt;0)*($B12="הכנסות")</formula>
    </cfRule>
  </conditionalFormatting>
  <conditionalFormatting sqref="F12:F55">
    <cfRule type="expression" dxfId="3" priority="2">
      <formula>(MOD(ROW(),2)&lt;&gt;0)*($B12&lt;&gt;"הכנסות")</formula>
    </cfRule>
    <cfRule type="expression" dxfId="2" priority="5">
      <formula>(MOD(ROW(),2)&lt;&gt;0)*($B12="הכנסות")</formula>
    </cfRule>
  </conditionalFormatting>
  <dataValidations count="15">
    <dataValidation allowBlank="1" showInputMessage="1" showErrorMessage="1" prompt="הסיכום היומי מתעדכן באופן אוטומטי בתאים שמתחת" sqref="B4" xr:uid="{00000000-0002-0000-0100-000000000000}"/>
    <dataValidation allowBlank="1" showInputMessage="1" showErrorMessage="1" promptTitle="תזרים מזומנים יומי" prompt="_x000a_צור תזרים מזומנים יומי בגיליון עבודה זה._x000a__x000a_הזן פרטים בטבלה החל בתא B12. הסכום הכולל של המזומנים הזמינים מחושב בתא D2. סכומים לכל סוג מחושבים בתאים C6 עד E9. העצה נמצאת בתא F2." sqref="A1" xr:uid="{00000000-0002-0000-0100-000001000000}"/>
    <dataValidation allowBlank="1" showInputMessage="1" showErrorMessage="1" prompt="תזרים המזומנים השנתי מחושב באופן אוטומטי בעמודה זו תחת כותרת זו" sqref="F11" xr:uid="{00000000-0002-0000-0100-000002000000}"/>
    <dataValidation allowBlank="1" showInputMessage="1" showErrorMessage="1" prompt="תזרים המזומנים החודשי מחושב באופן אוטומטי בעמודה זו תחת כותרת זו" sqref="E11" xr:uid="{00000000-0002-0000-0100-000003000000}"/>
    <dataValidation allowBlank="1" showInputMessage="1" showErrorMessage="1" prompt="הזן את ערך תזרים המזומנים היומי בעמודה זו תחת כותרת זו" sqref="D11" xr:uid="{00000000-0002-0000-0100-000004000000}"/>
    <dataValidation allowBlank="1" showInputMessage="1" showErrorMessage="1" prompt="הזן תיאור בעמודה זו תחת כותרת זו" sqref="C11" xr:uid="{00000000-0002-0000-0100-000005000000}"/>
    <dataValidation allowBlank="1" showInputMessage="1" showErrorMessage="1" prompt="בחר סוג בעמודה זו תחת כותרת זו. הקש ALT+חץ למטה לקבלת אפשרויות ולאחר מכן הקש על החץ למטה ועל ENTER כדי לבצע בחירה. השתמש במסנני כותרות כדי למצוא ערכים ספציפיים" sqref="B11" xr:uid="{00000000-0002-0000-0100-000006000000}"/>
    <dataValidation type="list" errorStyle="warning" allowBlank="1" showInputMessage="1" showErrorMessage="1" error="בחר סוג מהרשימה. בחר 'ביטול', הקש ALT+חץ למטה לקבלת אפשרויות ולאחר מכן הקש על החץ למטה ועל ENTER כדי לבצע בחירה" sqref="B12:B54" xr:uid="{00000000-0002-0000-0100-000007000000}">
      <formula1>"הכנסות,חסכונות,הוצאות לפי שיקול דעת,הוצאות"</formula1>
    </dataValidation>
    <dataValidation allowBlank="1" showInputMessage="1" showErrorMessage="1" prompt="הכותרת של גיליון עבודה זה נמצאת בתא זה" sqref="B1" xr:uid="{00000000-0002-0000-0100-000008000000}"/>
    <dataValidation allowBlank="1" showInputMessage="1" showErrorMessage="1" prompt="הסכום הכולל של המזומנים הזמינים מחושב באופן אוטומטי בתא משמאל" sqref="B2:C2" xr:uid="{00000000-0002-0000-0100-000009000000}"/>
    <dataValidation allowBlank="1" showInputMessage="1" showErrorMessage="1" prompt="הסכום הכולל של המזומנים הזמינים מחושב באופן אוטומטי בתא זה" sqref="D2:E2" xr:uid="{00000000-0002-0000-0100-00000A000000}"/>
    <dataValidation allowBlank="1" showInputMessage="1" showErrorMessage="1" prompt="הפריטים שעבורם מחושבים סכומים כוללים מופיעים בעמודה זו תחת כותרת זו, בתאים B6 עד B9" sqref="B5" xr:uid="{00000000-0002-0000-0100-00000B000000}"/>
    <dataValidation allowBlank="1" showInputMessage="1" showErrorMessage="1" prompt="הסכומים היומיים מחושבים באופן אוטומטי בעמודה זו תחת כותרת זו, בתאים C6 עד C9" sqref="C5" xr:uid="{00000000-0002-0000-0100-00000C000000}"/>
    <dataValidation allowBlank="1" showInputMessage="1" showErrorMessage="1" prompt="הסכומים החודשיים מחושבים באופן אוטומטי בעמודה זו תחת כותרת זו, בתאים D6 עד D9" sqref="D5" xr:uid="{00000000-0002-0000-0100-00000D000000}"/>
    <dataValidation allowBlank="1" showInputMessage="1" showErrorMessage="1" prompt="הסכומים השנתיים מחושבים באופן אוטומטי בעמודה זו תחת כותרת זו, בתאים E6 עד E9" sqref="E5" xr:uid="{00000000-0002-0000-0100-00000E000000}"/>
  </dataValidations>
  <hyperlinks>
    <hyperlink ref="F1" location="Guide!A1" tooltip="בחר כדי לנווט לגיליון העבודה 'מדריך'" display="Navigation button for Guide worksheet is in this cell." xr:uid="{00000000-0004-0000-0100-000000000000}"/>
    <hyperlink ref="G1" location="'Monthly Cash Flow'!A1" tooltip="בחר כדי לנווט לגליון העבודה 'תזרים מזומנים חודשי'" display="Navigation button for Monthly Cash Flow worksheet is in this cell. " xr:uid="{00000000-0004-0000-0100-000001000000}"/>
    <hyperlink ref="I1" location="Income!A1" tooltip="בחר כדי לנווט לגליון העבודה 'הכנסות'" display="INCOME" xr:uid="{00000000-0004-0000-0100-000002000000}"/>
    <hyperlink ref="H1" location="'Daily Summary'!A1" tooltip="בחר כדי לנווט לתא A1 בגליון עבודה זה" display="DAILY SUMMARY" xr:uid="{00000000-0004-0000-0100-000003000000}"/>
  </hyperlinks>
  <printOptions horizontalCentered="1"/>
  <pageMargins left="0.25" right="0.25" top="0.5" bottom="0.5" header="0.5" footer="0.5"/>
  <pageSetup paperSize="9"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249977111117893"/>
    <pageSetUpPr autoPageBreaks="0" fitToPage="1"/>
  </sheetPr>
  <dimension ref="A1:R49"/>
  <sheetViews>
    <sheetView showGridLines="0" rightToLeft="1" zoomScaleNormal="100" workbookViewId="0"/>
  </sheetViews>
  <sheetFormatPr defaultColWidth="9" defaultRowHeight="26.1" customHeight="1" x14ac:dyDescent="0.25"/>
  <cols>
    <col min="1" max="1" width="2.19921875" style="13" customWidth="1"/>
    <col min="2" max="2" width="20.5" style="13" customWidth="1"/>
    <col min="3" max="3" width="34" style="13" customWidth="1"/>
    <col min="4" max="4" width="13.59765625" style="13" customWidth="1"/>
    <col min="5" max="17" width="14.8984375" style="13" customWidth="1"/>
    <col min="18" max="18" width="1.8984375" style="13" customWidth="1"/>
    <col min="19" max="16384" width="9" style="13"/>
  </cols>
  <sheetData>
    <row r="1" spans="1:18" s="28" customFormat="1" ht="44.1" customHeight="1" x14ac:dyDescent="0.25">
      <c r="A1" s="26"/>
      <c r="B1" s="53" t="s">
        <v>0</v>
      </c>
      <c r="C1" s="15"/>
      <c r="D1" s="15"/>
      <c r="E1" s="15"/>
      <c r="F1" s="15"/>
      <c r="G1" s="15"/>
      <c r="H1" s="15"/>
      <c r="I1" s="15"/>
      <c r="J1" s="15"/>
      <c r="K1" s="15"/>
      <c r="L1" s="27"/>
      <c r="M1" s="27"/>
      <c r="N1" s="27"/>
      <c r="O1" s="27"/>
      <c r="P1" s="27"/>
      <c r="Q1" s="27"/>
      <c r="R1" s="27" t="s">
        <v>7</v>
      </c>
    </row>
    <row r="2" spans="1:18" s="9" customFormat="1" ht="44.1" customHeight="1" x14ac:dyDescent="0.25">
      <c r="A2" s="8"/>
      <c r="B2" s="29"/>
      <c r="C2" s="87" t="s">
        <v>58</v>
      </c>
      <c r="D2" s="123">
        <f>MonthlyCashFlowToDate</f>
        <v>18380</v>
      </c>
      <c r="E2" s="123"/>
      <c r="F2" s="124" t="s">
        <v>61</v>
      </c>
      <c r="G2" s="125"/>
      <c r="H2" s="125"/>
      <c r="I2" s="125"/>
      <c r="J2" s="125"/>
      <c r="K2" s="125"/>
      <c r="L2" s="30"/>
      <c r="M2" s="30"/>
      <c r="N2" s="30"/>
      <c r="O2" s="30"/>
      <c r="P2" s="30"/>
      <c r="Q2" s="8"/>
      <c r="R2" s="8"/>
    </row>
    <row r="3" spans="1:18" s="9" customFormat="1" ht="33.9" customHeight="1" x14ac:dyDescent="0.25">
      <c r="A3" s="8"/>
      <c r="B3" s="18"/>
      <c r="C3" s="18"/>
      <c r="D3" s="19"/>
      <c r="E3" s="19"/>
      <c r="F3" s="31"/>
      <c r="G3" s="31"/>
      <c r="H3" s="31"/>
      <c r="I3" s="31"/>
      <c r="J3" s="31"/>
      <c r="K3" s="31"/>
      <c r="L3" s="31"/>
      <c r="M3" s="31"/>
      <c r="N3" s="31"/>
      <c r="O3" s="31"/>
      <c r="P3" s="31"/>
      <c r="Q3" s="8"/>
      <c r="R3" s="8"/>
    </row>
    <row r="4" spans="1:18" s="33" customFormat="1" ht="33.9" customHeight="1" x14ac:dyDescent="0.25">
      <c r="A4" s="32"/>
      <c r="B4" s="84" t="s">
        <v>14</v>
      </c>
      <c r="C4" s="84" t="s">
        <v>17</v>
      </c>
      <c r="D4" s="84" t="s">
        <v>59</v>
      </c>
      <c r="E4" s="84" t="s">
        <v>60</v>
      </c>
      <c r="F4" s="84" t="s">
        <v>62</v>
      </c>
      <c r="G4" s="84" t="s">
        <v>63</v>
      </c>
      <c r="H4" s="84" t="s">
        <v>64</v>
      </c>
      <c r="I4" s="84" t="s">
        <v>65</v>
      </c>
      <c r="J4" s="84" t="s">
        <v>66</v>
      </c>
      <c r="K4" s="84" t="s">
        <v>67</v>
      </c>
      <c r="L4" s="84" t="s">
        <v>68</v>
      </c>
      <c r="M4" s="84" t="s">
        <v>69</v>
      </c>
      <c r="N4" s="84" t="s">
        <v>70</v>
      </c>
      <c r="O4" s="84" t="s">
        <v>71</v>
      </c>
      <c r="P4" s="84" t="s">
        <v>15</v>
      </c>
      <c r="Q4" s="85"/>
      <c r="R4" s="32"/>
    </row>
    <row r="5" spans="1:18" s="25" customFormat="1" ht="26.1" customHeight="1" x14ac:dyDescent="0.25">
      <c r="A5" s="24"/>
      <c r="B5" s="86" t="s">
        <v>10</v>
      </c>
      <c r="C5" s="86" t="s">
        <v>18</v>
      </c>
      <c r="D5" s="82">
        <v>7500</v>
      </c>
      <c r="E5" s="82">
        <v>7500</v>
      </c>
      <c r="F5" s="82">
        <v>7500</v>
      </c>
      <c r="G5" s="82">
        <v>7500</v>
      </c>
      <c r="H5" s="82">
        <v>7500</v>
      </c>
      <c r="I5" s="82">
        <v>7500</v>
      </c>
      <c r="J5" s="82"/>
      <c r="K5" s="82"/>
      <c r="L5" s="82"/>
      <c r="M5" s="82"/>
      <c r="N5" s="82"/>
      <c r="O5" s="82"/>
      <c r="P5" s="82">
        <f>SUM(חודשי[[#This Row],[תיאור]:[דצמ]])</f>
        <v>45000</v>
      </c>
      <c r="Q5" s="81"/>
      <c r="R5" s="24"/>
    </row>
    <row r="6" spans="1:18" s="25" customFormat="1" ht="26.1" customHeight="1" x14ac:dyDescent="0.25">
      <c r="A6" s="24"/>
      <c r="B6" s="86" t="s">
        <v>10</v>
      </c>
      <c r="C6" s="86" t="s">
        <v>19</v>
      </c>
      <c r="D6" s="82">
        <v>400</v>
      </c>
      <c r="E6" s="82">
        <v>400</v>
      </c>
      <c r="F6" s="82">
        <v>500</v>
      </c>
      <c r="G6" s="82">
        <v>200</v>
      </c>
      <c r="H6" s="82">
        <v>0</v>
      </c>
      <c r="I6" s="82">
        <v>600</v>
      </c>
      <c r="J6" s="82"/>
      <c r="K6" s="82"/>
      <c r="L6" s="82"/>
      <c r="M6" s="82"/>
      <c r="N6" s="82"/>
      <c r="O6" s="82"/>
      <c r="P6" s="82">
        <f>SUM(חודשי[[#This Row],[תיאור]:[דצמ]])</f>
        <v>2100</v>
      </c>
      <c r="Q6" s="81"/>
      <c r="R6" s="24"/>
    </row>
    <row r="7" spans="1:18" s="25" customFormat="1" ht="26.1" customHeight="1" x14ac:dyDescent="0.25">
      <c r="A7" s="24"/>
      <c r="B7" s="86" t="s">
        <v>10</v>
      </c>
      <c r="C7" s="86" t="s">
        <v>20</v>
      </c>
      <c r="D7" s="82">
        <v>2500</v>
      </c>
      <c r="E7" s="82">
        <v>2500</v>
      </c>
      <c r="F7" s="82">
        <v>2500</v>
      </c>
      <c r="G7" s="82">
        <v>2500</v>
      </c>
      <c r="H7" s="82">
        <v>2500</v>
      </c>
      <c r="I7" s="82">
        <v>2500</v>
      </c>
      <c r="J7" s="82"/>
      <c r="K7" s="82"/>
      <c r="L7" s="82"/>
      <c r="M7" s="82"/>
      <c r="N7" s="82"/>
      <c r="O7" s="82"/>
      <c r="P7" s="82">
        <f>SUM(חודשי[[#This Row],[תיאור]:[דצמ]])</f>
        <v>15000</v>
      </c>
      <c r="Q7" s="81"/>
      <c r="R7" s="24"/>
    </row>
    <row r="8" spans="1:18" s="25" customFormat="1" ht="26.1" customHeight="1" x14ac:dyDescent="0.25">
      <c r="A8" s="24"/>
      <c r="B8" s="86" t="s">
        <v>10</v>
      </c>
      <c r="C8" s="86" t="s">
        <v>21</v>
      </c>
      <c r="D8" s="82">
        <v>0</v>
      </c>
      <c r="E8" s="82">
        <v>0</v>
      </c>
      <c r="F8" s="82">
        <v>0</v>
      </c>
      <c r="G8" s="82">
        <v>0</v>
      </c>
      <c r="H8" s="82">
        <v>0</v>
      </c>
      <c r="I8" s="82">
        <v>0</v>
      </c>
      <c r="J8" s="82"/>
      <c r="K8" s="82"/>
      <c r="L8" s="82"/>
      <c r="M8" s="82"/>
      <c r="N8" s="82"/>
      <c r="O8" s="82"/>
      <c r="P8" s="82">
        <f>SUM(חודשי[[#This Row],[תיאור]:[דצמ]])</f>
        <v>0</v>
      </c>
      <c r="Q8" s="81"/>
      <c r="R8" s="24"/>
    </row>
    <row r="9" spans="1:18" s="25" customFormat="1" ht="26.1" customHeight="1" x14ac:dyDescent="0.25">
      <c r="A9" s="24"/>
      <c r="B9" s="86" t="s">
        <v>10</v>
      </c>
      <c r="C9" s="86" t="s">
        <v>22</v>
      </c>
      <c r="D9" s="82">
        <v>0</v>
      </c>
      <c r="E9" s="82">
        <v>0</v>
      </c>
      <c r="F9" s="82">
        <v>0</v>
      </c>
      <c r="G9" s="82">
        <v>0</v>
      </c>
      <c r="H9" s="82">
        <v>0</v>
      </c>
      <c r="I9" s="82">
        <v>0</v>
      </c>
      <c r="J9" s="82"/>
      <c r="K9" s="82"/>
      <c r="L9" s="82"/>
      <c r="M9" s="82"/>
      <c r="N9" s="82"/>
      <c r="O9" s="82"/>
      <c r="P9" s="82">
        <f>SUM(חודשי[[#This Row],[תיאור]:[דצמ]])</f>
        <v>0</v>
      </c>
      <c r="Q9" s="81"/>
      <c r="R9" s="24"/>
    </row>
    <row r="10" spans="1:18" s="25" customFormat="1" ht="26.1" customHeight="1" x14ac:dyDescent="0.25">
      <c r="A10" s="24"/>
      <c r="B10" s="86" t="s">
        <v>10</v>
      </c>
      <c r="C10" s="86" t="s">
        <v>23</v>
      </c>
      <c r="D10" s="82">
        <v>0</v>
      </c>
      <c r="E10" s="82">
        <v>0</v>
      </c>
      <c r="F10" s="82">
        <v>0</v>
      </c>
      <c r="G10" s="82">
        <v>0</v>
      </c>
      <c r="H10" s="82">
        <v>0</v>
      </c>
      <c r="I10" s="82">
        <v>0</v>
      </c>
      <c r="J10" s="82"/>
      <c r="K10" s="82"/>
      <c r="L10" s="82"/>
      <c r="M10" s="82"/>
      <c r="N10" s="82"/>
      <c r="O10" s="82"/>
      <c r="P10" s="82">
        <f>SUM(חודשי[[#This Row],[תיאור]:[דצמ]])</f>
        <v>0</v>
      </c>
      <c r="Q10" s="81"/>
      <c r="R10" s="24"/>
    </row>
    <row r="11" spans="1:18" s="25" customFormat="1" ht="26.1" customHeight="1" x14ac:dyDescent="0.25">
      <c r="A11" s="24"/>
      <c r="B11" s="86" t="s">
        <v>11</v>
      </c>
      <c r="C11" s="86" t="s">
        <v>24</v>
      </c>
      <c r="D11" s="82">
        <v>1250</v>
      </c>
      <c r="E11" s="82">
        <v>1250</v>
      </c>
      <c r="F11" s="82">
        <v>1250</v>
      </c>
      <c r="G11" s="82">
        <v>1250</v>
      </c>
      <c r="H11" s="82">
        <v>1250</v>
      </c>
      <c r="I11" s="82">
        <v>1250</v>
      </c>
      <c r="J11" s="82"/>
      <c r="K11" s="82"/>
      <c r="L11" s="82"/>
      <c r="M11" s="82"/>
      <c r="N11" s="82"/>
      <c r="O11" s="82"/>
      <c r="P11" s="82">
        <f>SUM(חודשי[[#This Row],[תיאור]:[דצמ]])</f>
        <v>7500</v>
      </c>
      <c r="Q11" s="81"/>
      <c r="R11" s="24"/>
    </row>
    <row r="12" spans="1:18" s="25" customFormat="1" ht="26.1" customHeight="1" x14ac:dyDescent="0.25">
      <c r="A12" s="24"/>
      <c r="B12" s="86" t="s">
        <v>11</v>
      </c>
      <c r="C12" s="86" t="s">
        <v>25</v>
      </c>
      <c r="D12" s="82">
        <v>208.33333333333334</v>
      </c>
      <c r="E12" s="82">
        <v>208.33333333333334</v>
      </c>
      <c r="F12" s="82">
        <v>208.33333333333334</v>
      </c>
      <c r="G12" s="82">
        <v>208.33333333333334</v>
      </c>
      <c r="H12" s="82">
        <v>208.33333333333334</v>
      </c>
      <c r="I12" s="82">
        <v>208.33333333333334</v>
      </c>
      <c r="J12" s="82"/>
      <c r="K12" s="82"/>
      <c r="L12" s="82"/>
      <c r="M12" s="82"/>
      <c r="N12" s="82"/>
      <c r="O12" s="82"/>
      <c r="P12" s="82">
        <f>SUM(חודשי[[#This Row],[תיאור]:[דצמ]])</f>
        <v>1250</v>
      </c>
      <c r="Q12" s="81"/>
      <c r="R12" s="24"/>
    </row>
    <row r="13" spans="1:18" ht="26.1" customHeight="1" x14ac:dyDescent="0.25">
      <c r="A13" s="12"/>
      <c r="B13" s="86" t="s">
        <v>11</v>
      </c>
      <c r="C13" s="86" t="s">
        <v>26</v>
      </c>
      <c r="D13" s="82">
        <v>16.666666666666668</v>
      </c>
      <c r="E13" s="82">
        <v>16.666666666666668</v>
      </c>
      <c r="F13" s="82">
        <v>16.666666666666668</v>
      </c>
      <c r="G13" s="82">
        <v>16.666666666666668</v>
      </c>
      <c r="H13" s="82">
        <v>16.666666666666668</v>
      </c>
      <c r="I13" s="82">
        <v>16.666666666666668</v>
      </c>
      <c r="J13" s="82"/>
      <c r="K13" s="82"/>
      <c r="L13" s="82"/>
      <c r="M13" s="82"/>
      <c r="N13" s="82"/>
      <c r="O13" s="82"/>
      <c r="P13" s="82">
        <f>SUM(חודשי[[#This Row],[תיאור]:[דצמ]])</f>
        <v>100.00000000000001</v>
      </c>
      <c r="Q13" s="81"/>
      <c r="R13" s="12"/>
    </row>
    <row r="14" spans="1:18" ht="26.1" customHeight="1" x14ac:dyDescent="0.25">
      <c r="A14" s="12"/>
      <c r="B14" s="86" t="s">
        <v>11</v>
      </c>
      <c r="C14" s="86" t="s">
        <v>27</v>
      </c>
      <c r="D14" s="82">
        <v>333.33333333333331</v>
      </c>
      <c r="E14" s="82">
        <v>333.33333333333331</v>
      </c>
      <c r="F14" s="82">
        <v>333.33333333333331</v>
      </c>
      <c r="G14" s="82">
        <v>333.33333333333331</v>
      </c>
      <c r="H14" s="82">
        <v>333.33333333333331</v>
      </c>
      <c r="I14" s="82">
        <v>333.33333333333331</v>
      </c>
      <c r="J14" s="82"/>
      <c r="K14" s="82"/>
      <c r="L14" s="82"/>
      <c r="M14" s="82"/>
      <c r="N14" s="82"/>
      <c r="O14" s="82"/>
      <c r="P14" s="82">
        <f>SUM(חודשי[[#This Row],[תיאור]:[דצמ]])</f>
        <v>1999.9999999999998</v>
      </c>
      <c r="Q14" s="81"/>
      <c r="R14" s="12"/>
    </row>
    <row r="15" spans="1:18" ht="26.1" customHeight="1" x14ac:dyDescent="0.25">
      <c r="A15" s="12"/>
      <c r="B15" s="86" t="s">
        <v>11</v>
      </c>
      <c r="C15" s="86" t="s">
        <v>28</v>
      </c>
      <c r="D15" s="82">
        <v>1250</v>
      </c>
      <c r="E15" s="82">
        <v>1250</v>
      </c>
      <c r="F15" s="82">
        <v>1250</v>
      </c>
      <c r="G15" s="82">
        <v>1250</v>
      </c>
      <c r="H15" s="82">
        <v>1250</v>
      </c>
      <c r="I15" s="82">
        <v>1250</v>
      </c>
      <c r="J15" s="82"/>
      <c r="K15" s="82"/>
      <c r="L15" s="82"/>
      <c r="M15" s="82"/>
      <c r="N15" s="82"/>
      <c r="O15" s="82"/>
      <c r="P15" s="82">
        <f>SUM(חודשי[[#This Row],[תיאור]:[דצמ]])</f>
        <v>7500</v>
      </c>
      <c r="Q15" s="81"/>
      <c r="R15" s="12"/>
    </row>
    <row r="16" spans="1:18" ht="26.1" customHeight="1" x14ac:dyDescent="0.25">
      <c r="A16" s="12"/>
      <c r="B16" s="86" t="s">
        <v>11</v>
      </c>
      <c r="C16" s="86" t="s">
        <v>29</v>
      </c>
      <c r="D16" s="82">
        <v>25</v>
      </c>
      <c r="E16" s="82">
        <v>25</v>
      </c>
      <c r="F16" s="82">
        <v>25</v>
      </c>
      <c r="G16" s="82">
        <v>25</v>
      </c>
      <c r="H16" s="82">
        <v>25</v>
      </c>
      <c r="I16" s="82">
        <v>25</v>
      </c>
      <c r="J16" s="82"/>
      <c r="K16" s="82"/>
      <c r="L16" s="82"/>
      <c r="M16" s="82"/>
      <c r="N16" s="82"/>
      <c r="O16" s="82"/>
      <c r="P16" s="82">
        <f>SUM(חודשי[[#This Row],[תיאור]:[דצמ]])</f>
        <v>150</v>
      </c>
      <c r="Q16" s="81"/>
      <c r="R16" s="12"/>
    </row>
    <row r="17" spans="1:18" ht="26.1" customHeight="1" x14ac:dyDescent="0.25">
      <c r="A17" s="12"/>
      <c r="B17" s="86" t="s">
        <v>11</v>
      </c>
      <c r="C17" s="86" t="s">
        <v>30</v>
      </c>
      <c r="D17" s="82">
        <v>100</v>
      </c>
      <c r="E17" s="82">
        <v>100</v>
      </c>
      <c r="F17" s="82">
        <v>100</v>
      </c>
      <c r="G17" s="82">
        <v>100</v>
      </c>
      <c r="H17" s="82">
        <v>100</v>
      </c>
      <c r="I17" s="82">
        <v>100</v>
      </c>
      <c r="J17" s="82"/>
      <c r="K17" s="82"/>
      <c r="L17" s="82"/>
      <c r="M17" s="82"/>
      <c r="N17" s="82"/>
      <c r="O17" s="82"/>
      <c r="P17" s="82">
        <f>SUM(חודשי[[#This Row],[תיאור]:[דצמ]])</f>
        <v>600</v>
      </c>
      <c r="Q17" s="81"/>
      <c r="R17" s="12"/>
    </row>
    <row r="18" spans="1:18" ht="26.1" customHeight="1" x14ac:dyDescent="0.25">
      <c r="A18" s="12"/>
      <c r="B18" s="86" t="s">
        <v>11</v>
      </c>
      <c r="C18" s="86" t="s">
        <v>31</v>
      </c>
      <c r="D18" s="82">
        <v>50</v>
      </c>
      <c r="E18" s="82">
        <v>50</v>
      </c>
      <c r="F18" s="82">
        <v>50</v>
      </c>
      <c r="G18" s="82">
        <v>50</v>
      </c>
      <c r="H18" s="82">
        <v>50</v>
      </c>
      <c r="I18" s="82">
        <v>50</v>
      </c>
      <c r="J18" s="82"/>
      <c r="K18" s="82"/>
      <c r="L18" s="82"/>
      <c r="M18" s="82"/>
      <c r="N18" s="82"/>
      <c r="O18" s="82"/>
      <c r="P18" s="82">
        <f>SUM(חודשי[[#This Row],[תיאור]:[דצמ]])</f>
        <v>300</v>
      </c>
      <c r="Q18" s="81"/>
      <c r="R18" s="12"/>
    </row>
    <row r="19" spans="1:18" ht="26.1" customHeight="1" x14ac:dyDescent="0.25">
      <c r="A19" s="12"/>
      <c r="B19" s="86" t="s">
        <v>11</v>
      </c>
      <c r="C19" s="86" t="s">
        <v>32</v>
      </c>
      <c r="D19" s="82">
        <v>50</v>
      </c>
      <c r="E19" s="82">
        <v>50</v>
      </c>
      <c r="F19" s="82">
        <v>50</v>
      </c>
      <c r="G19" s="82">
        <v>50</v>
      </c>
      <c r="H19" s="82">
        <v>50</v>
      </c>
      <c r="I19" s="82">
        <v>50</v>
      </c>
      <c r="J19" s="82"/>
      <c r="K19" s="82"/>
      <c r="L19" s="82"/>
      <c r="M19" s="82"/>
      <c r="N19" s="82"/>
      <c r="O19" s="82"/>
      <c r="P19" s="82">
        <f>SUM(חודשי[[#This Row],[תיאור]:[דצמ]])</f>
        <v>300</v>
      </c>
      <c r="Q19" s="81"/>
      <c r="R19" s="12"/>
    </row>
    <row r="20" spans="1:18" ht="26.1" customHeight="1" x14ac:dyDescent="0.25">
      <c r="A20" s="12"/>
      <c r="B20" s="86" t="s">
        <v>11</v>
      </c>
      <c r="C20" s="86" t="s">
        <v>33</v>
      </c>
      <c r="D20" s="82">
        <v>25</v>
      </c>
      <c r="E20" s="82">
        <v>25</v>
      </c>
      <c r="F20" s="82">
        <v>25</v>
      </c>
      <c r="G20" s="82">
        <v>25</v>
      </c>
      <c r="H20" s="82">
        <v>25</v>
      </c>
      <c r="I20" s="82">
        <v>25</v>
      </c>
      <c r="J20" s="82"/>
      <c r="K20" s="82"/>
      <c r="L20" s="82"/>
      <c r="M20" s="82"/>
      <c r="N20" s="82"/>
      <c r="O20" s="82"/>
      <c r="P20" s="82">
        <f>SUM(חודשי[[#This Row],[תיאור]:[דצמ]])</f>
        <v>150</v>
      </c>
      <c r="Q20" s="81"/>
      <c r="R20" s="12"/>
    </row>
    <row r="21" spans="1:18" ht="26.1" customHeight="1" x14ac:dyDescent="0.25">
      <c r="A21" s="12"/>
      <c r="B21" s="86" t="s">
        <v>11</v>
      </c>
      <c r="C21" s="86" t="s">
        <v>34</v>
      </c>
      <c r="D21" s="82">
        <v>12.5</v>
      </c>
      <c r="E21" s="82">
        <v>12.5</v>
      </c>
      <c r="F21" s="82">
        <v>12.5</v>
      </c>
      <c r="G21" s="82">
        <v>12.5</v>
      </c>
      <c r="H21" s="82">
        <v>12.5</v>
      </c>
      <c r="I21" s="82">
        <v>12.5</v>
      </c>
      <c r="J21" s="82"/>
      <c r="K21" s="82"/>
      <c r="L21" s="82"/>
      <c r="M21" s="82"/>
      <c r="N21" s="82"/>
      <c r="O21" s="82"/>
      <c r="P21" s="82">
        <f>SUM(חודשי[[#This Row],[תיאור]:[דצמ]])</f>
        <v>75</v>
      </c>
      <c r="Q21" s="81"/>
      <c r="R21" s="12"/>
    </row>
    <row r="22" spans="1:18" ht="26.1" customHeight="1" x14ac:dyDescent="0.25">
      <c r="A22" s="12"/>
      <c r="B22" s="86" t="s">
        <v>11</v>
      </c>
      <c r="C22" s="86" t="s">
        <v>35</v>
      </c>
      <c r="D22" s="82">
        <v>50</v>
      </c>
      <c r="E22" s="82">
        <v>50</v>
      </c>
      <c r="F22" s="82">
        <v>50</v>
      </c>
      <c r="G22" s="82">
        <v>50</v>
      </c>
      <c r="H22" s="82">
        <v>50</v>
      </c>
      <c r="I22" s="82">
        <v>50</v>
      </c>
      <c r="J22" s="82"/>
      <c r="K22" s="82"/>
      <c r="L22" s="82"/>
      <c r="M22" s="82"/>
      <c r="N22" s="82"/>
      <c r="O22" s="82"/>
      <c r="P22" s="82">
        <f>SUM(חודשי[[#This Row],[תיאור]:[דצמ]])</f>
        <v>300</v>
      </c>
      <c r="Q22" s="81"/>
      <c r="R22" s="12"/>
    </row>
    <row r="23" spans="1:18" ht="26.1" customHeight="1" x14ac:dyDescent="0.25">
      <c r="A23" s="12"/>
      <c r="B23" s="86" t="s">
        <v>11</v>
      </c>
      <c r="C23" s="86" t="s">
        <v>36</v>
      </c>
      <c r="D23" s="82">
        <v>50</v>
      </c>
      <c r="E23" s="82">
        <v>50</v>
      </c>
      <c r="F23" s="82">
        <v>50</v>
      </c>
      <c r="G23" s="82">
        <v>50</v>
      </c>
      <c r="H23" s="82">
        <v>50</v>
      </c>
      <c r="I23" s="82">
        <v>50</v>
      </c>
      <c r="J23" s="82"/>
      <c r="K23" s="82"/>
      <c r="L23" s="82"/>
      <c r="M23" s="82"/>
      <c r="N23" s="82"/>
      <c r="O23" s="82"/>
      <c r="P23" s="82">
        <f>SUM(חודשי[[#This Row],[תיאור]:[דצמ]])</f>
        <v>300</v>
      </c>
      <c r="Q23" s="81"/>
      <c r="R23" s="12"/>
    </row>
    <row r="24" spans="1:18" ht="26.1" customHeight="1" x14ac:dyDescent="0.25">
      <c r="A24" s="12"/>
      <c r="B24" s="86" t="s">
        <v>11</v>
      </c>
      <c r="C24" s="86" t="s">
        <v>93</v>
      </c>
      <c r="D24" s="82">
        <v>125</v>
      </c>
      <c r="E24" s="82">
        <v>125</v>
      </c>
      <c r="F24" s="82">
        <v>125</v>
      </c>
      <c r="G24" s="82">
        <v>125</v>
      </c>
      <c r="H24" s="82">
        <v>125</v>
      </c>
      <c r="I24" s="82">
        <v>125</v>
      </c>
      <c r="J24" s="82"/>
      <c r="K24" s="82"/>
      <c r="L24" s="82"/>
      <c r="M24" s="82"/>
      <c r="N24" s="82"/>
      <c r="O24" s="82"/>
      <c r="P24" s="82">
        <f>SUM(חודשי[[#This Row],[תיאור]:[דצמ]])</f>
        <v>750</v>
      </c>
      <c r="Q24" s="81"/>
      <c r="R24" s="12"/>
    </row>
    <row r="25" spans="1:18" ht="26.1" customHeight="1" x14ac:dyDescent="0.25">
      <c r="A25" s="12"/>
      <c r="B25" s="86" t="s">
        <v>11</v>
      </c>
      <c r="C25" s="86" t="s">
        <v>37</v>
      </c>
      <c r="D25" s="82">
        <v>400</v>
      </c>
      <c r="E25" s="82">
        <v>500</v>
      </c>
      <c r="F25" s="82">
        <v>450</v>
      </c>
      <c r="G25" s="82">
        <v>400</v>
      </c>
      <c r="H25" s="82">
        <v>450</v>
      </c>
      <c r="I25" s="82">
        <v>425</v>
      </c>
      <c r="J25" s="82"/>
      <c r="K25" s="82"/>
      <c r="L25" s="82"/>
      <c r="M25" s="82"/>
      <c r="N25" s="82"/>
      <c r="O25" s="82"/>
      <c r="P25" s="82">
        <f>SUM(חודשי[[#This Row],[תיאור]:[דצמ]])</f>
        <v>2625</v>
      </c>
      <c r="Q25" s="81"/>
      <c r="R25" s="12"/>
    </row>
    <row r="26" spans="1:18" ht="26.1" customHeight="1" x14ac:dyDescent="0.25">
      <c r="A26" s="12"/>
      <c r="B26" s="86" t="s">
        <v>11</v>
      </c>
      <c r="C26" s="86" t="s">
        <v>38</v>
      </c>
      <c r="D26" s="82">
        <v>50</v>
      </c>
      <c r="E26" s="82">
        <v>75</v>
      </c>
      <c r="F26" s="82">
        <v>100</v>
      </c>
      <c r="G26" s="82">
        <v>75</v>
      </c>
      <c r="H26" s="82">
        <v>125</v>
      </c>
      <c r="I26" s="82">
        <v>75</v>
      </c>
      <c r="J26" s="82"/>
      <c r="K26" s="82"/>
      <c r="L26" s="82"/>
      <c r="M26" s="82"/>
      <c r="N26" s="82"/>
      <c r="O26" s="82"/>
      <c r="P26" s="82">
        <f>SUM(חודשי[[#This Row],[תיאור]:[דצמ]])</f>
        <v>500</v>
      </c>
      <c r="Q26" s="81"/>
      <c r="R26" s="12"/>
    </row>
    <row r="27" spans="1:18" ht="26.1" customHeight="1" x14ac:dyDescent="0.25">
      <c r="A27" s="12"/>
      <c r="B27" s="86" t="s">
        <v>11</v>
      </c>
      <c r="C27" s="86" t="s">
        <v>39</v>
      </c>
      <c r="D27" s="82">
        <v>50</v>
      </c>
      <c r="E27" s="82">
        <v>10</v>
      </c>
      <c r="F27" s="82">
        <v>25</v>
      </c>
      <c r="G27" s="82">
        <v>25</v>
      </c>
      <c r="H27" s="82">
        <v>20</v>
      </c>
      <c r="I27" s="82">
        <v>70</v>
      </c>
      <c r="J27" s="82"/>
      <c r="K27" s="82"/>
      <c r="L27" s="82"/>
      <c r="M27" s="82"/>
      <c r="N27" s="82"/>
      <c r="O27" s="82"/>
      <c r="P27" s="82">
        <f>SUM(חודשי[[#This Row],[תיאור]:[דצמ]])</f>
        <v>200</v>
      </c>
      <c r="Q27" s="81"/>
      <c r="R27" s="12"/>
    </row>
    <row r="28" spans="1:18" ht="26.1" customHeight="1" x14ac:dyDescent="0.25">
      <c r="A28" s="12"/>
      <c r="B28" s="86" t="s">
        <v>11</v>
      </c>
      <c r="C28" s="86" t="s">
        <v>40</v>
      </c>
      <c r="D28" s="82">
        <v>30</v>
      </c>
      <c r="E28" s="82">
        <v>30</v>
      </c>
      <c r="F28" s="82">
        <v>30</v>
      </c>
      <c r="G28" s="82">
        <v>20</v>
      </c>
      <c r="H28" s="82">
        <v>30</v>
      </c>
      <c r="I28" s="82">
        <v>30</v>
      </c>
      <c r="J28" s="82"/>
      <c r="K28" s="82"/>
      <c r="L28" s="82"/>
      <c r="M28" s="82"/>
      <c r="N28" s="82"/>
      <c r="O28" s="82"/>
      <c r="P28" s="82">
        <f>SUM(חודשי[[#This Row],[תיאור]:[דצמ]])</f>
        <v>170</v>
      </c>
      <c r="Q28" s="81"/>
      <c r="R28" s="12"/>
    </row>
    <row r="29" spans="1:18" ht="26.1" customHeight="1" x14ac:dyDescent="0.25">
      <c r="A29" s="12"/>
      <c r="B29" s="86" t="s">
        <v>11</v>
      </c>
      <c r="C29" s="86" t="s">
        <v>21</v>
      </c>
      <c r="D29" s="82">
        <v>0</v>
      </c>
      <c r="E29" s="82">
        <v>0</v>
      </c>
      <c r="F29" s="82">
        <v>0</v>
      </c>
      <c r="G29" s="82">
        <v>0</v>
      </c>
      <c r="H29" s="82">
        <v>0</v>
      </c>
      <c r="I29" s="82">
        <v>0</v>
      </c>
      <c r="J29" s="82"/>
      <c r="K29" s="82"/>
      <c r="L29" s="82"/>
      <c r="M29" s="82"/>
      <c r="N29" s="82"/>
      <c r="O29" s="82"/>
      <c r="P29" s="82">
        <f>SUM(חודשי[[#This Row],[תיאור]:[דצמ]])</f>
        <v>0</v>
      </c>
      <c r="Q29" s="81"/>
      <c r="R29" s="12"/>
    </row>
    <row r="30" spans="1:18" ht="26.1" customHeight="1" x14ac:dyDescent="0.25">
      <c r="A30" s="12"/>
      <c r="B30" s="86" t="s">
        <v>11</v>
      </c>
      <c r="C30" s="86" t="s">
        <v>22</v>
      </c>
      <c r="D30" s="82">
        <v>0</v>
      </c>
      <c r="E30" s="82">
        <v>0</v>
      </c>
      <c r="F30" s="82">
        <v>0</v>
      </c>
      <c r="G30" s="82">
        <v>0</v>
      </c>
      <c r="H30" s="82">
        <v>0</v>
      </c>
      <c r="I30" s="82">
        <v>0</v>
      </c>
      <c r="J30" s="82"/>
      <c r="K30" s="82"/>
      <c r="L30" s="82"/>
      <c r="M30" s="82"/>
      <c r="N30" s="82"/>
      <c r="O30" s="82"/>
      <c r="P30" s="82">
        <f>SUM(חודשי[[#This Row],[תיאור]:[דצמ]])</f>
        <v>0</v>
      </c>
      <c r="Q30" s="81"/>
      <c r="R30" s="12"/>
    </row>
    <row r="31" spans="1:18" ht="26.1" customHeight="1" x14ac:dyDescent="0.25">
      <c r="A31" s="12"/>
      <c r="B31" s="86" t="s">
        <v>11</v>
      </c>
      <c r="C31" s="86" t="s">
        <v>23</v>
      </c>
      <c r="D31" s="82">
        <v>0</v>
      </c>
      <c r="E31" s="82">
        <v>0</v>
      </c>
      <c r="F31" s="82">
        <v>0</v>
      </c>
      <c r="G31" s="82">
        <v>0</v>
      </c>
      <c r="H31" s="82">
        <v>0</v>
      </c>
      <c r="I31" s="82">
        <v>0</v>
      </c>
      <c r="J31" s="82"/>
      <c r="K31" s="82"/>
      <c r="L31" s="82"/>
      <c r="M31" s="82"/>
      <c r="N31" s="82"/>
      <c r="O31" s="82"/>
      <c r="P31" s="82">
        <f>SUM(חודשי[[#This Row],[תיאור]:[דצמ]])</f>
        <v>0</v>
      </c>
      <c r="Q31" s="81"/>
      <c r="R31" s="12"/>
    </row>
    <row r="32" spans="1:18" ht="26.1" customHeight="1" x14ac:dyDescent="0.25">
      <c r="A32" s="12"/>
      <c r="B32" s="86" t="s">
        <v>12</v>
      </c>
      <c r="C32" s="86" t="s">
        <v>41</v>
      </c>
      <c r="D32" s="82">
        <v>50</v>
      </c>
      <c r="E32" s="82">
        <v>150</v>
      </c>
      <c r="F32" s="82">
        <v>100</v>
      </c>
      <c r="G32" s="82">
        <v>50</v>
      </c>
      <c r="H32" s="82">
        <v>150</v>
      </c>
      <c r="I32" s="82">
        <v>100</v>
      </c>
      <c r="J32" s="82"/>
      <c r="K32" s="82"/>
      <c r="L32" s="82"/>
      <c r="M32" s="82"/>
      <c r="N32" s="82"/>
      <c r="O32" s="82"/>
      <c r="P32" s="82">
        <f>SUM(חודשי[[#This Row],[תיאור]:[דצמ]])</f>
        <v>600</v>
      </c>
      <c r="Q32" s="81"/>
      <c r="R32" s="12"/>
    </row>
    <row r="33" spans="1:18" ht="26.1" customHeight="1" x14ac:dyDescent="0.25">
      <c r="A33" s="12"/>
      <c r="B33" s="86" t="s">
        <v>12</v>
      </c>
      <c r="C33" s="86" t="s">
        <v>42</v>
      </c>
      <c r="D33" s="82">
        <v>25</v>
      </c>
      <c r="E33" s="82">
        <v>75</v>
      </c>
      <c r="F33" s="82">
        <v>50</v>
      </c>
      <c r="G33" s="82">
        <v>25</v>
      </c>
      <c r="H33" s="82">
        <v>75</v>
      </c>
      <c r="I33" s="82">
        <v>50</v>
      </c>
      <c r="J33" s="82"/>
      <c r="K33" s="82"/>
      <c r="L33" s="82"/>
      <c r="M33" s="82"/>
      <c r="N33" s="82"/>
      <c r="O33" s="82"/>
      <c r="P33" s="82">
        <f>SUM(חודשי[[#This Row],[תיאור]:[דצמ]])</f>
        <v>300</v>
      </c>
      <c r="Q33" s="81"/>
      <c r="R33" s="12"/>
    </row>
    <row r="34" spans="1:18" ht="26.1" customHeight="1" x14ac:dyDescent="0.25">
      <c r="A34" s="12"/>
      <c r="B34" s="86" t="s">
        <v>12</v>
      </c>
      <c r="C34" s="86" t="s">
        <v>43</v>
      </c>
      <c r="D34" s="82">
        <v>0</v>
      </c>
      <c r="E34" s="82">
        <v>0</v>
      </c>
      <c r="F34" s="82">
        <v>1000</v>
      </c>
      <c r="G34" s="82">
        <v>0</v>
      </c>
      <c r="H34" s="82">
        <v>0</v>
      </c>
      <c r="I34" s="82">
        <v>1000</v>
      </c>
      <c r="J34" s="82"/>
      <c r="K34" s="82"/>
      <c r="L34" s="82"/>
      <c r="M34" s="82"/>
      <c r="N34" s="82"/>
      <c r="O34" s="82"/>
      <c r="P34" s="82">
        <f>SUM(חודשי[[#This Row],[תיאור]:[דצמ]])</f>
        <v>2000</v>
      </c>
      <c r="Q34" s="81"/>
      <c r="R34" s="12"/>
    </row>
    <row r="35" spans="1:18" ht="26.1" customHeight="1" x14ac:dyDescent="0.25">
      <c r="A35" s="12"/>
      <c r="B35" s="86" t="s">
        <v>12</v>
      </c>
      <c r="C35" s="86" t="s">
        <v>44</v>
      </c>
      <c r="D35" s="82">
        <v>50</v>
      </c>
      <c r="E35" s="82">
        <v>150</v>
      </c>
      <c r="F35" s="82">
        <v>100</v>
      </c>
      <c r="G35" s="82">
        <v>50</v>
      </c>
      <c r="H35" s="82">
        <v>150</v>
      </c>
      <c r="I35" s="82">
        <v>100</v>
      </c>
      <c r="J35" s="82"/>
      <c r="K35" s="82"/>
      <c r="L35" s="82"/>
      <c r="M35" s="82"/>
      <c r="N35" s="82"/>
      <c r="O35" s="82"/>
      <c r="P35" s="82">
        <f>SUM(חודשי[[#This Row],[תיאור]:[דצמ]])</f>
        <v>600</v>
      </c>
      <c r="Q35" s="81"/>
      <c r="R35" s="12"/>
    </row>
    <row r="36" spans="1:18" ht="26.1" customHeight="1" x14ac:dyDescent="0.25">
      <c r="A36" s="12"/>
      <c r="B36" s="86" t="s">
        <v>12</v>
      </c>
      <c r="C36" s="86" t="s">
        <v>45</v>
      </c>
      <c r="D36" s="82">
        <v>15</v>
      </c>
      <c r="E36" s="82">
        <v>25</v>
      </c>
      <c r="F36" s="82">
        <v>35</v>
      </c>
      <c r="G36" s="82">
        <v>15</v>
      </c>
      <c r="H36" s="82">
        <v>25</v>
      </c>
      <c r="I36" s="82">
        <v>35</v>
      </c>
      <c r="J36" s="82"/>
      <c r="K36" s="82"/>
      <c r="L36" s="82"/>
      <c r="M36" s="82"/>
      <c r="N36" s="82"/>
      <c r="O36" s="82"/>
      <c r="P36" s="82">
        <f>SUM(חודשי[[#This Row],[תיאור]:[דצמ]])</f>
        <v>150</v>
      </c>
      <c r="Q36" s="81"/>
      <c r="R36" s="12"/>
    </row>
    <row r="37" spans="1:18" ht="26.1" customHeight="1" x14ac:dyDescent="0.25">
      <c r="A37" s="12"/>
      <c r="B37" s="86" t="s">
        <v>12</v>
      </c>
      <c r="C37" s="86" t="s">
        <v>46</v>
      </c>
      <c r="D37" s="82">
        <v>100</v>
      </c>
      <c r="E37" s="82">
        <v>200</v>
      </c>
      <c r="F37" s="82">
        <v>150</v>
      </c>
      <c r="G37" s="82">
        <v>175</v>
      </c>
      <c r="H37" s="82">
        <v>150</v>
      </c>
      <c r="I37" s="82">
        <v>175</v>
      </c>
      <c r="J37" s="82"/>
      <c r="K37" s="82"/>
      <c r="L37" s="82"/>
      <c r="M37" s="82"/>
      <c r="N37" s="82"/>
      <c r="O37" s="82"/>
      <c r="P37" s="82">
        <f>SUM(חודשי[[#This Row],[תיאור]:[דצמ]])</f>
        <v>950</v>
      </c>
      <c r="Q37" s="81"/>
      <c r="R37" s="12"/>
    </row>
    <row r="38" spans="1:18" ht="26.1" customHeight="1" x14ac:dyDescent="0.25">
      <c r="A38" s="12"/>
      <c r="B38" s="86" t="s">
        <v>12</v>
      </c>
      <c r="C38" s="86" t="s">
        <v>47</v>
      </c>
      <c r="D38" s="82">
        <v>50</v>
      </c>
      <c r="E38" s="82">
        <v>50</v>
      </c>
      <c r="F38" s="82">
        <v>50</v>
      </c>
      <c r="G38" s="82">
        <v>50</v>
      </c>
      <c r="H38" s="82">
        <v>50</v>
      </c>
      <c r="I38" s="82">
        <v>50</v>
      </c>
      <c r="J38" s="82"/>
      <c r="K38" s="82"/>
      <c r="L38" s="82"/>
      <c r="M38" s="82"/>
      <c r="N38" s="82"/>
      <c r="O38" s="82"/>
      <c r="P38" s="82">
        <f>SUM(חודשי[[#This Row],[תיאור]:[דצמ]])</f>
        <v>300</v>
      </c>
      <c r="Q38" s="81"/>
      <c r="R38" s="12"/>
    </row>
    <row r="39" spans="1:18" ht="26.1" customHeight="1" x14ac:dyDescent="0.25">
      <c r="A39" s="12"/>
      <c r="B39" s="86" t="s">
        <v>12</v>
      </c>
      <c r="C39" s="86" t="s">
        <v>48</v>
      </c>
      <c r="D39" s="82">
        <v>25</v>
      </c>
      <c r="E39" s="82">
        <v>25</v>
      </c>
      <c r="F39" s="82">
        <v>25</v>
      </c>
      <c r="G39" s="82">
        <v>25</v>
      </c>
      <c r="H39" s="82">
        <v>25</v>
      </c>
      <c r="I39" s="82">
        <v>25</v>
      </c>
      <c r="J39" s="82"/>
      <c r="K39" s="82"/>
      <c r="L39" s="82"/>
      <c r="M39" s="82"/>
      <c r="N39" s="82"/>
      <c r="O39" s="82"/>
      <c r="P39" s="82">
        <f>SUM(חודשי[[#This Row],[תיאור]:[דצמ]])</f>
        <v>150</v>
      </c>
      <c r="Q39" s="81"/>
      <c r="R39" s="12"/>
    </row>
    <row r="40" spans="1:18" ht="26.1" customHeight="1" x14ac:dyDescent="0.25">
      <c r="A40" s="12"/>
      <c r="B40" s="86" t="s">
        <v>12</v>
      </c>
      <c r="C40" s="86" t="s">
        <v>49</v>
      </c>
      <c r="D40" s="82">
        <v>400</v>
      </c>
      <c r="E40" s="82">
        <v>400</v>
      </c>
      <c r="F40" s="82">
        <v>400</v>
      </c>
      <c r="G40" s="82">
        <v>400</v>
      </c>
      <c r="H40" s="82">
        <v>400</v>
      </c>
      <c r="I40" s="82">
        <v>400</v>
      </c>
      <c r="J40" s="82"/>
      <c r="K40" s="82"/>
      <c r="L40" s="82"/>
      <c r="M40" s="82"/>
      <c r="N40" s="82"/>
      <c r="O40" s="82"/>
      <c r="P40" s="82">
        <f>SUM(חודשי[[#This Row],[תיאור]:[דצמ]])</f>
        <v>2400</v>
      </c>
      <c r="Q40" s="81"/>
      <c r="R40" s="12"/>
    </row>
    <row r="41" spans="1:18" ht="26.1" customHeight="1" x14ac:dyDescent="0.25">
      <c r="A41" s="12"/>
      <c r="B41" s="86" t="s">
        <v>12</v>
      </c>
      <c r="C41" s="86" t="s">
        <v>20</v>
      </c>
      <c r="D41" s="82">
        <v>0</v>
      </c>
      <c r="E41" s="82">
        <v>0</v>
      </c>
      <c r="F41" s="82">
        <v>0</v>
      </c>
      <c r="G41" s="82">
        <v>0</v>
      </c>
      <c r="H41" s="82">
        <v>0</v>
      </c>
      <c r="I41" s="82">
        <v>0</v>
      </c>
      <c r="J41" s="82"/>
      <c r="K41" s="82"/>
      <c r="L41" s="82"/>
      <c r="M41" s="82"/>
      <c r="N41" s="82"/>
      <c r="O41" s="82"/>
      <c r="P41" s="82">
        <f>SUM(חודשי[[#This Row],[תיאור]:[דצמ]])</f>
        <v>0</v>
      </c>
      <c r="Q41" s="81"/>
      <c r="R41" s="12"/>
    </row>
    <row r="42" spans="1:18" ht="26.1" customHeight="1" x14ac:dyDescent="0.25">
      <c r="A42" s="12"/>
      <c r="B42" s="86" t="s">
        <v>12</v>
      </c>
      <c r="C42" s="86" t="s">
        <v>21</v>
      </c>
      <c r="D42" s="82">
        <v>0</v>
      </c>
      <c r="E42" s="82">
        <v>0</v>
      </c>
      <c r="F42" s="82">
        <v>0</v>
      </c>
      <c r="G42" s="82">
        <v>0</v>
      </c>
      <c r="H42" s="82">
        <v>0</v>
      </c>
      <c r="I42" s="82">
        <v>0</v>
      </c>
      <c r="J42" s="82"/>
      <c r="K42" s="82"/>
      <c r="L42" s="82"/>
      <c r="M42" s="82"/>
      <c r="N42" s="82"/>
      <c r="O42" s="82"/>
      <c r="P42" s="82">
        <f>SUM(חודשי[[#This Row],[תיאור]:[דצמ]])</f>
        <v>0</v>
      </c>
      <c r="Q42" s="81"/>
      <c r="R42" s="12"/>
    </row>
    <row r="43" spans="1:18" ht="26.1" customHeight="1" x14ac:dyDescent="0.25">
      <c r="A43" s="12"/>
      <c r="B43" s="86" t="s">
        <v>13</v>
      </c>
      <c r="C43" s="86" t="s">
        <v>50</v>
      </c>
      <c r="D43" s="82">
        <v>416.66666666666669</v>
      </c>
      <c r="E43" s="82">
        <v>416.66666666666669</v>
      </c>
      <c r="F43" s="82">
        <v>416.66666666666669</v>
      </c>
      <c r="G43" s="82">
        <v>416.66666666666669</v>
      </c>
      <c r="H43" s="82">
        <v>416.66666666666669</v>
      </c>
      <c r="I43" s="82">
        <v>416.66666666666669</v>
      </c>
      <c r="J43" s="82"/>
      <c r="K43" s="82"/>
      <c r="L43" s="82"/>
      <c r="M43" s="82"/>
      <c r="N43" s="82"/>
      <c r="O43" s="82"/>
      <c r="P43" s="82">
        <f>SUM(חודשי[[#This Row],[תיאור]:[דצמ]])</f>
        <v>2500</v>
      </c>
      <c r="Q43" s="81"/>
      <c r="R43" s="12"/>
    </row>
    <row r="44" spans="1:18" ht="26.1" customHeight="1" x14ac:dyDescent="0.25">
      <c r="A44" s="12"/>
      <c r="B44" s="86" t="s">
        <v>13</v>
      </c>
      <c r="C44" s="86" t="s">
        <v>51</v>
      </c>
      <c r="D44" s="82">
        <v>1000</v>
      </c>
      <c r="E44" s="82">
        <v>1000</v>
      </c>
      <c r="F44" s="82">
        <v>1000</v>
      </c>
      <c r="G44" s="82">
        <v>1000</v>
      </c>
      <c r="H44" s="82">
        <v>1000</v>
      </c>
      <c r="I44" s="82">
        <v>1000</v>
      </c>
      <c r="J44" s="82"/>
      <c r="K44" s="82"/>
      <c r="L44" s="82"/>
      <c r="M44" s="82"/>
      <c r="N44" s="82"/>
      <c r="O44" s="82"/>
      <c r="P44" s="82">
        <f>SUM(חודשי[[#This Row],[תיאור]:[דצמ]])</f>
        <v>6000</v>
      </c>
      <c r="Q44" s="81"/>
      <c r="R44" s="12"/>
    </row>
    <row r="45" spans="1:18" ht="26.1" customHeight="1" x14ac:dyDescent="0.25">
      <c r="A45" s="12"/>
      <c r="B45" s="86" t="s">
        <v>13</v>
      </c>
      <c r="C45" s="86" t="s">
        <v>52</v>
      </c>
      <c r="D45" s="82">
        <v>500</v>
      </c>
      <c r="E45" s="82">
        <v>500</v>
      </c>
      <c r="F45" s="82">
        <v>500</v>
      </c>
      <c r="G45" s="82">
        <v>500</v>
      </c>
      <c r="H45" s="82">
        <v>500</v>
      </c>
      <c r="I45" s="82">
        <v>500</v>
      </c>
      <c r="J45" s="82"/>
      <c r="K45" s="82"/>
      <c r="L45" s="82"/>
      <c r="M45" s="82"/>
      <c r="N45" s="82"/>
      <c r="O45" s="82"/>
      <c r="P45" s="82">
        <f>SUM(חודשי[[#This Row],[תיאור]:[דצמ]])</f>
        <v>3000</v>
      </c>
      <c r="Q45" s="81"/>
      <c r="R45" s="12"/>
    </row>
    <row r="46" spans="1:18" ht="26.1" customHeight="1" x14ac:dyDescent="0.25">
      <c r="A46" s="12"/>
      <c r="B46" s="86" t="s">
        <v>13</v>
      </c>
      <c r="C46" s="86" t="s">
        <v>20</v>
      </c>
      <c r="D46" s="82">
        <v>0</v>
      </c>
      <c r="E46" s="82">
        <v>0</v>
      </c>
      <c r="F46" s="82">
        <v>0</v>
      </c>
      <c r="G46" s="82">
        <v>0</v>
      </c>
      <c r="H46" s="82">
        <v>0</v>
      </c>
      <c r="I46" s="82">
        <v>0</v>
      </c>
      <c r="J46" s="82"/>
      <c r="K46" s="82"/>
      <c r="L46" s="82"/>
      <c r="M46" s="82"/>
      <c r="N46" s="82"/>
      <c r="O46" s="82"/>
      <c r="P46" s="82">
        <f>SUM(חודשי[[#This Row],[תיאור]:[דצמ]])</f>
        <v>0</v>
      </c>
      <c r="Q46" s="81"/>
      <c r="R46" s="12"/>
    </row>
    <row r="47" spans="1:18" ht="26.1" customHeight="1" x14ac:dyDescent="0.25">
      <c r="A47" s="12"/>
      <c r="B47" s="86" t="s">
        <v>13</v>
      </c>
      <c r="C47" s="86" t="s">
        <v>21</v>
      </c>
      <c r="D47" s="82">
        <v>0</v>
      </c>
      <c r="E47" s="82">
        <v>0</v>
      </c>
      <c r="F47" s="82">
        <v>0</v>
      </c>
      <c r="G47" s="82">
        <v>0</v>
      </c>
      <c r="H47" s="82">
        <v>0</v>
      </c>
      <c r="I47" s="82">
        <v>0</v>
      </c>
      <c r="J47" s="82"/>
      <c r="K47" s="82"/>
      <c r="L47" s="82"/>
      <c r="M47" s="82"/>
      <c r="N47" s="82"/>
      <c r="O47" s="82"/>
      <c r="P47" s="82">
        <f>SUM(חודשי[[#This Row],[תיאור]:[דצמ]])</f>
        <v>0</v>
      </c>
      <c r="Q47" s="81"/>
      <c r="R47" s="12"/>
    </row>
    <row r="48" spans="1:18" ht="26.1" customHeight="1" x14ac:dyDescent="0.25">
      <c r="A48" s="12"/>
      <c r="B48" s="110" t="s">
        <v>87</v>
      </c>
      <c r="C48" s="111"/>
      <c r="D48" s="109">
        <f>SUMIF(חודשי[סוג],"הכנסות",חודשי[ינו])-SUMIF(חודשי[סוג],"&lt;&gt;הכנסות",חודשי[ינו])</f>
        <v>3692.5</v>
      </c>
      <c r="E48" s="109">
        <f>SUMIF(חודשי[סוג],"הכנסות",חודשי[פבר])-SUMIF(חודשי[סוג],"&lt;&gt;הכנסות",חודשי[פבר])</f>
        <v>3247.5</v>
      </c>
      <c r="F48" s="109">
        <f>SUMIF(חודשי[סוג],"הכנסות",חודשי[מרץ])-SUMIF(חודשי[סוג],"&lt;&gt;הכנסות",חודשי[מרץ])</f>
        <v>2522.5</v>
      </c>
      <c r="G48" s="109">
        <f>SUMIF(חודשי[סוג],"הכנסות",חודשי[אפר])-SUMIF(חודשי[סוג],"&lt;&gt;הכנסות",חודשי[אפר])</f>
        <v>3427.5</v>
      </c>
      <c r="H48" s="109">
        <f>SUMIF(חודשי[סוג],"הכנסות",חודשי[מאי])-SUMIF(חודשי[סוג],"&lt;&gt;הכנסות",חודשי[מאי])</f>
        <v>2887.5</v>
      </c>
      <c r="I48" s="109">
        <f>SUMIF(חודשי[סוג],"הכנסות",חודשי[יונ])-SUMIF(חודשי[סוג],"&lt;&gt;הכנסות",חודשי[יונ])</f>
        <v>2602.5</v>
      </c>
      <c r="J48" s="109">
        <f>SUMIF(חודשי[סוג],"הכנסות",חודשי[יול])-SUMIF(חודשי[סוג],"&lt;&gt;הכנסות",חודשי[יול])</f>
        <v>0</v>
      </c>
      <c r="K48" s="109">
        <f>SUMIF(חודשי[סוג],"הכנסות",חודשי[אוג])-SUMIF(חודשי[סוג],"&lt;&gt;הכנסות",חודשי[אוג])</f>
        <v>0</v>
      </c>
      <c r="L48" s="109">
        <f>SUMIF(חודשי[סוג],"הכנסות",חודשי[ספט])-SUMIF(חודשי[סוג],"&lt;&gt;הכנסות",חודשי[ספט])</f>
        <v>0</v>
      </c>
      <c r="M48" s="109">
        <f>SUMIF(חודשי[סוג],"הכנסות",חודשי[אוק])-SUMIF(חודשי[סוג],"&lt;&gt;הכנסות",חודשי[אוק])</f>
        <v>0</v>
      </c>
      <c r="N48" s="109">
        <f>SUMIF(חודשי[סוג],"הכנסות",חודשי[נוב])-SUMIF(חודשי[סוג],"&lt;&gt;הכנסות",חודשי[נוב])</f>
        <v>0</v>
      </c>
      <c r="O48" s="109">
        <f>SUMIF(חודשי[סוג],"הכנסות",חודשי[דצמ])-SUMIF(חודשי[סוג],"&lt;&gt;הכנסות",חודשי[דצמ])</f>
        <v>0</v>
      </c>
      <c r="P48" s="109">
        <f>SUMIF(חודשי[סוג],"הכנסות",חודשי[סך הכל])-SUMIF(חודשי[סוג],"&lt;&gt;הכנסות",חודשי[סך הכל])</f>
        <v>18380</v>
      </c>
      <c r="Q48" s="83"/>
      <c r="R48" s="12"/>
    </row>
    <row r="49" spans="2:16" ht="26.1" customHeight="1" x14ac:dyDescent="0.25">
      <c r="B49" s="34"/>
      <c r="C49" s="34"/>
      <c r="D49" s="34"/>
      <c r="E49" s="34"/>
      <c r="F49" s="34"/>
      <c r="G49" s="34"/>
      <c r="H49" s="34"/>
      <c r="I49" s="34"/>
      <c r="J49" s="34"/>
      <c r="K49" s="34"/>
      <c r="L49" s="34"/>
      <c r="M49" s="34"/>
      <c r="N49" s="34"/>
      <c r="O49" s="34"/>
      <c r="P49" s="34"/>
    </row>
  </sheetData>
  <mergeCells count="2">
    <mergeCell ref="D2:E2"/>
    <mergeCell ref="F2:K2"/>
  </mergeCells>
  <conditionalFormatting sqref="B5:P47">
    <cfRule type="expression" dxfId="1" priority="1">
      <formula>(MOD(ROW(),2)&lt;&gt;0)*($B5="הכנסות")</formula>
    </cfRule>
    <cfRule type="expression" dxfId="0" priority="2">
      <formula>(MOD(ROW(),2)=0)*($B5="הכנסות")</formula>
    </cfRule>
  </conditionalFormatting>
  <dataValidations count="10">
    <dataValidation type="list" errorStyle="warning" allowBlank="1" showInputMessage="1" showErrorMessage="1" error="בחר סוג מהרשימה. בחר 'ביטול', הקש ALT+חץ למטה לקבלת אפשרויות ולאחר מכן הקש על החץ למטה ועל ENTER כדי לבצע בחירה" sqref="B5:B47" xr:uid="{00000000-0002-0000-0200-000000000000}">
      <formula1>"הכנסות,חסכונות,הוצאות לפי שיקול דעת,הוצאות"</formula1>
    </dataValidation>
    <dataValidation allowBlank="1" showInputMessage="1" showErrorMessage="1" promptTitle="תזרים מזומנים חודשי" prompt="_x000a_צור דוח תזרים מזומנים חודשי בגיליון עבודה זה._x000a__x000a_זן פרטים בטבלה 'חודשי'. תזרים המזומנים החודשי הכולל מחושב באופן אוטומטי בתא D2. העצה מופיעה בתא F2." sqref="A1" xr:uid="{00000000-0002-0000-0200-000001000000}"/>
    <dataValidation allowBlank="1" showInputMessage="1" showErrorMessage="1" prompt="הכותרת של גיליון עבודה זה נמצאת בתא זה" sqref="B1" xr:uid="{00000000-0002-0000-0200-000002000000}"/>
    <dataValidation allowBlank="1" showInputMessage="1" showErrorMessage="1" prompt="בחר סוג בעמודה זו תחת כותרת זו. הקש ALT+חץ למטה לקבלת אפשרויות ולאחר מכן הקש על החץ למטה ועל ENTER כדי לבצע בחירה. השתמש במסנני כותרות כדי למצוא ערכים ספציפיים" sqref="B4" xr:uid="{00000000-0002-0000-0200-000003000000}"/>
    <dataValidation allowBlank="1" showInputMessage="1" showErrorMessage="1" prompt="הזן תיאור בעמודה זו תחת כותרת זו" sqref="C4" xr:uid="{00000000-0002-0000-0200-000004000000}"/>
    <dataValidation allowBlank="1" showInputMessage="1" showErrorMessage="1" prompt="הזן ערך עבור חודש זה בעמודה זו תחת כותרת זו" sqref="D4:O4" xr:uid="{00000000-0002-0000-0200-000005000000}"/>
    <dataValidation allowBlank="1" showInputMessage="1" showErrorMessage="1" prompt="הסה&quot;כ מחושב באופן אוטומטי בעמודה זו תחת כותרת זו" sqref="P4" xr:uid="{00000000-0002-0000-0200-000006000000}"/>
    <dataValidation allowBlank="1" showInputMessage="1" showErrorMessage="1" prompt="התרשימים הזעירים מתעדכנים באופן אוטומטי בעמודה זו תחת כותרת זו" sqref="Q4" xr:uid="{00000000-0002-0000-0200-000007000000}"/>
    <dataValidation allowBlank="1" showInputMessage="1" showErrorMessage="1" prompt="תזרים המזומנים החודשי הכולל מחושב באופן אוטומטי בתא משמאל" sqref="B2:C2" xr:uid="{00000000-0002-0000-0200-000008000000}"/>
    <dataValidation allowBlank="1" showInputMessage="1" showErrorMessage="1" prompt="תזרים המזומנים החודשי הכולל מחושב באופן אוטומטי בתא זה" sqref="D2:E2" xr:uid="{00000000-0002-0000-0200-000009000000}"/>
  </dataValidations>
  <hyperlinks>
    <hyperlink ref="H1" location="Guide!A1" tooltip="בחר כדי לנווט לגליון העבודה 'מדריך'" display="Navigation button for Guide worksheet is in this cell." xr:uid="{00000000-0004-0000-0200-000000000000}"/>
    <hyperlink ref="K1" location="'Daily Summary'!A1" tooltip="בחר כדי לנווט לגליון העבודה 'סיכום יומי'" display="DAILY SUMMARY" xr:uid="{00000000-0004-0000-0200-000001000000}"/>
    <hyperlink ref="J1" location="'Monthly Cash Flow'!A1" tooltip="בחר כדי לנווט לתא A1 בגיליון עבודה זה" display="MONTHLY CASH FLOW" xr:uid="{00000000-0004-0000-0200-000002000000}"/>
    <hyperlink ref="I1" location="'Annual Cash Flow'!A1" tooltip="בחר כדי לנווט לגיליון העבודה 'תזרים מזומנים שנתי'" display="ANNUAL CASH FLOW" xr:uid="{00000000-0004-0000-0200-000003000000}"/>
  </hyperlinks>
  <printOptions horizontalCentered="1"/>
  <pageMargins left="0.25" right="0.25" top="0.5" bottom="0.5" header="0.5" footer="0.5"/>
  <pageSetup paperSize="9" fitToHeight="0" orientation="landscape" r:id="rId1"/>
  <headerFooter differentFirst="1">
    <oddFooter>Page &amp;P of &amp;N</oddFooter>
  </headerFooter>
  <drawing r:id="rId2"/>
  <tableParts count="1">
    <tablePart r:id="rId3"/>
  </tableParts>
  <extLst>
    <ext xmlns:x14="http://schemas.microsoft.com/office/spreadsheetml/2009/9/main" uri="{05C60535-1F16-4fd2-B633-F4F36F0B64E0}">
      <x14:sparklineGroups xmlns:xm="http://schemas.microsoft.com/office/excel/2006/main">
        <x14:sparklineGroup manualMax="0" manualMin="0" displayEmptyCellsAs="gap" markers="1" rightToLeft="1" xr2:uid="{00000000-0003-0000-0200-000000000000}">
          <x14:colorSeries theme="3" tint="0.249977111117893"/>
          <x14:colorNegative theme="5"/>
          <x14:colorAxis rgb="FF000000"/>
          <x14:colorMarkers theme="4" tint="-0.499984740745262"/>
          <x14:colorFirst theme="4" tint="0.39997558519241921"/>
          <x14:colorLast theme="4" tint="0.39997558519241921"/>
          <x14:colorHigh theme="4"/>
          <x14:colorLow theme="4"/>
          <x14:sparklines>
            <x14:sparkline>
              <xm:f>'תזרים מזומנים חודשי'!D5:O5</xm:f>
              <xm:sqref>Q5</xm:sqref>
            </x14:sparkline>
            <x14:sparkline>
              <xm:f>'תזרים מזומנים חודשי'!D6:O6</xm:f>
              <xm:sqref>Q6</xm:sqref>
            </x14:sparkline>
            <x14:sparkline>
              <xm:f>'תזרים מזומנים חודשי'!D7:O7</xm:f>
              <xm:sqref>Q7</xm:sqref>
            </x14:sparkline>
            <x14:sparkline>
              <xm:f>'תזרים מזומנים חודשי'!D8:O8</xm:f>
              <xm:sqref>Q8</xm:sqref>
            </x14:sparkline>
            <x14:sparkline>
              <xm:f>'תזרים מזומנים חודשי'!D9:O9</xm:f>
              <xm:sqref>Q9</xm:sqref>
            </x14:sparkline>
            <x14:sparkline>
              <xm:f>'תזרים מזומנים חודשי'!D10:O10</xm:f>
              <xm:sqref>Q10</xm:sqref>
            </x14:sparkline>
            <x14:sparkline>
              <xm:f>'תזרים מזומנים חודשי'!D11:O11</xm:f>
              <xm:sqref>Q11</xm:sqref>
            </x14:sparkline>
            <x14:sparkline>
              <xm:f>'תזרים מזומנים חודשי'!D12:O12</xm:f>
              <xm:sqref>Q12</xm:sqref>
            </x14:sparkline>
            <x14:sparkline>
              <xm:f>'תזרים מזומנים חודשי'!D13:O13</xm:f>
              <xm:sqref>Q13</xm:sqref>
            </x14:sparkline>
            <x14:sparkline>
              <xm:f>'תזרים מזומנים חודשי'!D14:O14</xm:f>
              <xm:sqref>Q14</xm:sqref>
            </x14:sparkline>
            <x14:sparkline>
              <xm:f>'תזרים מזומנים חודשי'!D15:O15</xm:f>
              <xm:sqref>Q15</xm:sqref>
            </x14:sparkline>
            <x14:sparkline>
              <xm:f>'תזרים מזומנים חודשי'!D16:O16</xm:f>
              <xm:sqref>Q16</xm:sqref>
            </x14:sparkline>
            <x14:sparkline>
              <xm:f>'תזרים מזומנים חודשי'!D17:O17</xm:f>
              <xm:sqref>Q17</xm:sqref>
            </x14:sparkline>
            <x14:sparkline>
              <xm:f>'תזרים מזומנים חודשי'!D18:O18</xm:f>
              <xm:sqref>Q18</xm:sqref>
            </x14:sparkline>
            <x14:sparkline>
              <xm:f>'תזרים מזומנים חודשי'!D19:O19</xm:f>
              <xm:sqref>Q19</xm:sqref>
            </x14:sparkline>
            <x14:sparkline>
              <xm:f>'תזרים מזומנים חודשי'!D20:O20</xm:f>
              <xm:sqref>Q20</xm:sqref>
            </x14:sparkline>
            <x14:sparkline>
              <xm:f>'תזרים מזומנים חודשי'!D21:O21</xm:f>
              <xm:sqref>Q21</xm:sqref>
            </x14:sparkline>
            <x14:sparkline>
              <xm:f>'תזרים מזומנים חודשי'!D22:O22</xm:f>
              <xm:sqref>Q22</xm:sqref>
            </x14:sparkline>
            <x14:sparkline>
              <xm:f>'תזרים מזומנים חודשי'!D23:O23</xm:f>
              <xm:sqref>Q23</xm:sqref>
            </x14:sparkline>
            <x14:sparkline>
              <xm:f>'תזרים מזומנים חודשי'!D24:O24</xm:f>
              <xm:sqref>Q24</xm:sqref>
            </x14:sparkline>
            <x14:sparkline>
              <xm:f>'תזרים מזומנים חודשי'!D25:O25</xm:f>
              <xm:sqref>Q25</xm:sqref>
            </x14:sparkline>
            <x14:sparkline>
              <xm:f>'תזרים מזומנים חודשי'!D26:O26</xm:f>
              <xm:sqref>Q26</xm:sqref>
            </x14:sparkline>
            <x14:sparkline>
              <xm:f>'תזרים מזומנים חודשי'!D27:O27</xm:f>
              <xm:sqref>Q27</xm:sqref>
            </x14:sparkline>
            <x14:sparkline>
              <xm:f>'תזרים מזומנים חודשי'!D28:O28</xm:f>
              <xm:sqref>Q28</xm:sqref>
            </x14:sparkline>
            <x14:sparkline>
              <xm:f>'תזרים מזומנים חודשי'!D29:O29</xm:f>
              <xm:sqref>Q29</xm:sqref>
            </x14:sparkline>
            <x14:sparkline>
              <xm:f>'תזרים מזומנים חודשי'!D30:O30</xm:f>
              <xm:sqref>Q30</xm:sqref>
            </x14:sparkline>
            <x14:sparkline>
              <xm:f>'תזרים מזומנים חודשי'!D31:O31</xm:f>
              <xm:sqref>Q31</xm:sqref>
            </x14:sparkline>
            <x14:sparkline>
              <xm:f>'תזרים מזומנים חודשי'!D32:O32</xm:f>
              <xm:sqref>Q32</xm:sqref>
            </x14:sparkline>
            <x14:sparkline>
              <xm:f>'תזרים מזומנים חודשי'!D33:O33</xm:f>
              <xm:sqref>Q33</xm:sqref>
            </x14:sparkline>
            <x14:sparkline>
              <xm:f>'תזרים מזומנים חודשי'!D34:O34</xm:f>
              <xm:sqref>Q34</xm:sqref>
            </x14:sparkline>
            <x14:sparkline>
              <xm:f>'תזרים מזומנים חודשי'!D35:O35</xm:f>
              <xm:sqref>Q35</xm:sqref>
            </x14:sparkline>
            <x14:sparkline>
              <xm:f>'תזרים מזומנים חודשי'!D36:O36</xm:f>
              <xm:sqref>Q36</xm:sqref>
            </x14:sparkline>
            <x14:sparkline>
              <xm:f>'תזרים מזומנים חודשי'!D37:O37</xm:f>
              <xm:sqref>Q37</xm:sqref>
            </x14:sparkline>
            <x14:sparkline>
              <xm:f>'תזרים מזומנים חודשי'!D38:O38</xm:f>
              <xm:sqref>Q38</xm:sqref>
            </x14:sparkline>
            <x14:sparkline>
              <xm:f>'תזרים מזומנים חודשי'!D39:O39</xm:f>
              <xm:sqref>Q39</xm:sqref>
            </x14:sparkline>
            <x14:sparkline>
              <xm:f>'תזרים מזומנים חודשי'!D40:O40</xm:f>
              <xm:sqref>Q40</xm:sqref>
            </x14:sparkline>
            <x14:sparkline>
              <xm:f>'תזרים מזומנים חודשי'!D41:O41</xm:f>
              <xm:sqref>Q41</xm:sqref>
            </x14:sparkline>
            <x14:sparkline>
              <xm:f>'תזרים מזומנים חודשי'!D42:O42</xm:f>
              <xm:sqref>Q42</xm:sqref>
            </x14:sparkline>
            <x14:sparkline>
              <xm:f>'תזרים מזומנים חודשי'!D43:O43</xm:f>
              <xm:sqref>Q43</xm:sqref>
            </x14:sparkline>
            <x14:sparkline>
              <xm:f>'תזרים מזומנים חודשי'!D44:O44</xm:f>
              <xm:sqref>Q44</xm:sqref>
            </x14:sparkline>
            <x14:sparkline>
              <xm:f>'תזרים מזומנים חודשי'!D45:O45</xm:f>
              <xm:sqref>Q45</xm:sqref>
            </x14:sparkline>
            <x14:sparkline>
              <xm:f>'תזרים מזומנים חודשי'!D46:O46</xm:f>
              <xm:sqref>Q46</xm:sqref>
            </x14:sparkline>
            <x14:sparkline>
              <xm:f>'תזרים מזומנים חודשי'!D47:O47</xm:f>
              <xm:sqref>Q47</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autoPageBreaks="0" fitToPage="1"/>
  </sheetPr>
  <dimension ref="A1:AB10"/>
  <sheetViews>
    <sheetView showGridLines="0" rightToLeft="1" zoomScaleNormal="100" workbookViewId="0"/>
  </sheetViews>
  <sheetFormatPr defaultColWidth="20.8984375" defaultRowHeight="13.8" x14ac:dyDescent="0.25"/>
  <cols>
    <col min="1" max="1" width="2.19921875" style="9" customWidth="1"/>
    <col min="2" max="2" width="18.69921875" style="9" customWidth="1"/>
    <col min="3" max="4" width="25.69921875" style="9" customWidth="1"/>
    <col min="5" max="5" width="2.8984375" style="9" customWidth="1"/>
    <col min="6" max="6" width="17.796875" style="9" customWidth="1"/>
    <col min="7" max="8" width="25.69921875" style="9" customWidth="1"/>
    <col min="9" max="9" width="2.69921875" style="9" customWidth="1"/>
    <col min="10" max="10" width="17.09765625" style="9" customWidth="1"/>
    <col min="11" max="12" width="25.69921875" style="9" customWidth="1"/>
    <col min="13" max="13" width="2.69921875" style="9" customWidth="1"/>
    <col min="14" max="14" width="16.69921875" style="9" customWidth="1"/>
    <col min="15" max="16" width="25.69921875" style="9" customWidth="1"/>
    <col min="17" max="17" width="1.8984375" style="9" customWidth="1"/>
    <col min="18" max="19" width="20.8984375" style="9" hidden="1" customWidth="1"/>
    <col min="20" max="20" width="1.8984375" style="9" hidden="1" customWidth="1"/>
    <col min="21" max="22" width="20.8984375" style="9" hidden="1" customWidth="1"/>
    <col min="23" max="23" width="1.8984375" style="9" hidden="1" customWidth="1"/>
    <col min="24" max="25" width="20.8984375" style="9" hidden="1" customWidth="1"/>
    <col min="26" max="26" width="1.8984375" style="9" hidden="1" customWidth="1"/>
    <col min="27" max="28" width="20.8984375" style="9" hidden="1" customWidth="1"/>
    <col min="29" max="16384" width="20.8984375" style="9"/>
  </cols>
  <sheetData>
    <row r="1" spans="1:28" s="16" customFormat="1" ht="44.1" customHeight="1" x14ac:dyDescent="0.25">
      <c r="A1" s="14"/>
      <c r="B1" s="53" t="s">
        <v>0</v>
      </c>
      <c r="C1" s="53"/>
      <c r="D1" s="53"/>
      <c r="E1" s="53"/>
      <c r="F1" s="53"/>
      <c r="G1" s="53"/>
      <c r="H1" s="53"/>
      <c r="I1" s="53"/>
      <c r="J1" s="53"/>
      <c r="K1" s="53"/>
      <c r="L1" s="53"/>
      <c r="M1" s="15"/>
      <c r="N1" s="15"/>
      <c r="O1" s="15"/>
      <c r="P1" s="15"/>
      <c r="Q1" s="15" t="s">
        <v>7</v>
      </c>
      <c r="R1" s="15"/>
      <c r="S1" s="15"/>
      <c r="T1" s="15"/>
      <c r="U1" s="15"/>
      <c r="V1" s="15"/>
      <c r="W1" s="15"/>
      <c r="X1" s="15"/>
      <c r="Y1" s="15"/>
      <c r="Z1" s="15"/>
      <c r="AA1" s="15"/>
      <c r="AB1" s="15"/>
    </row>
    <row r="2" spans="1:28" ht="44.1" customHeight="1" x14ac:dyDescent="0.25">
      <c r="A2" s="8"/>
      <c r="B2" s="88"/>
      <c r="C2" s="88" t="s">
        <v>75</v>
      </c>
      <c r="D2" s="127">
        <f>AnnualCashFlowToDate</f>
        <v>42250</v>
      </c>
      <c r="E2" s="127"/>
      <c r="F2" s="89"/>
      <c r="G2" s="128" t="s">
        <v>89</v>
      </c>
      <c r="H2" s="128"/>
      <c r="I2" s="128"/>
      <c r="J2" s="128"/>
      <c r="K2" s="128"/>
      <c r="L2" s="128"/>
      <c r="M2" s="20"/>
      <c r="N2" s="20"/>
      <c r="O2" s="30"/>
      <c r="P2" s="30"/>
      <c r="Q2" s="8"/>
      <c r="R2" s="8"/>
      <c r="S2" s="8"/>
      <c r="T2" s="8"/>
      <c r="U2" s="8"/>
      <c r="V2" s="8"/>
      <c r="W2" s="8"/>
      <c r="X2" s="8"/>
      <c r="Y2" s="8"/>
      <c r="Z2" s="8"/>
      <c r="AA2" s="8"/>
      <c r="AB2" s="8"/>
    </row>
    <row r="3" spans="1:28" ht="33.9" customHeight="1" x14ac:dyDescent="0.25">
      <c r="A3" s="8"/>
      <c r="B3" s="46"/>
      <c r="C3" s="46"/>
      <c r="D3" s="47"/>
      <c r="E3" s="47"/>
      <c r="F3" s="47"/>
      <c r="G3" s="48"/>
      <c r="H3" s="48"/>
      <c r="I3" s="48"/>
      <c r="J3" s="48"/>
      <c r="K3" s="48"/>
      <c r="L3" s="48"/>
      <c r="M3" s="48"/>
      <c r="N3" s="48"/>
      <c r="O3" s="48"/>
      <c r="P3" s="48"/>
      <c r="Q3" s="8"/>
      <c r="R3" s="8"/>
      <c r="S3" s="8"/>
      <c r="T3" s="8"/>
      <c r="U3" s="8"/>
      <c r="V3" s="8"/>
      <c r="W3" s="8"/>
      <c r="X3" s="8"/>
      <c r="Y3" s="8"/>
      <c r="Z3" s="8"/>
      <c r="AA3" s="8"/>
      <c r="AB3" s="8"/>
    </row>
    <row r="4" spans="1:28" s="50" customFormat="1" ht="33.9" customHeight="1" thickBot="1" x14ac:dyDescent="0.3">
      <c r="A4" s="49"/>
      <c r="B4" s="129" t="s">
        <v>72</v>
      </c>
      <c r="C4" s="129"/>
      <c r="D4" s="129"/>
      <c r="E4" s="101"/>
      <c r="F4" s="129" t="s">
        <v>76</v>
      </c>
      <c r="G4" s="129"/>
      <c r="H4" s="129"/>
      <c r="I4" s="101"/>
      <c r="J4" s="129" t="s">
        <v>77</v>
      </c>
      <c r="K4" s="129"/>
      <c r="L4" s="129"/>
      <c r="M4" s="101"/>
      <c r="N4" s="129" t="s">
        <v>78</v>
      </c>
      <c r="O4" s="129"/>
      <c r="P4" s="129"/>
      <c r="Q4" s="49"/>
      <c r="R4" s="49"/>
      <c r="S4" s="49"/>
      <c r="T4" s="49"/>
      <c r="U4" s="49"/>
      <c r="V4" s="49"/>
      <c r="W4" s="49"/>
      <c r="X4" s="49"/>
      <c r="Y4" s="49"/>
      <c r="Z4" s="49"/>
      <c r="AA4" s="49"/>
      <c r="AB4" s="49"/>
    </row>
    <row r="5" spans="1:28" ht="33.6" customHeight="1" x14ac:dyDescent="0.25">
      <c r="A5" s="8"/>
      <c r="B5" s="102" t="s">
        <v>73</v>
      </c>
      <c r="C5" s="130">
        <f>הכנסות[[#Totals],[שנתי  ]]</f>
        <v>125000</v>
      </c>
      <c r="D5" s="130"/>
      <c r="E5" s="59"/>
      <c r="F5" s="102" t="s">
        <v>73</v>
      </c>
      <c r="G5" s="130">
        <f>הוצאות[[#Totals],[שנתי  ]]</f>
        <v>46500</v>
      </c>
      <c r="H5" s="130"/>
      <c r="I5" s="59"/>
      <c r="J5" s="102" t="s">
        <v>73</v>
      </c>
      <c r="K5" s="130">
        <f>הוצאות_לפי_שיקול_דעת[[#Totals],[שנתי  ]]</f>
        <v>13250</v>
      </c>
      <c r="L5" s="130"/>
      <c r="M5" s="59"/>
      <c r="N5" s="103" t="s">
        <v>73</v>
      </c>
      <c r="O5" s="130">
        <f>חסכונות[[#Totals],[שנתי  ]]</f>
        <v>23000</v>
      </c>
      <c r="P5" s="130"/>
      <c r="Q5" s="8"/>
      <c r="R5" s="8"/>
      <c r="S5" s="8"/>
      <c r="T5" s="8"/>
      <c r="U5" s="8"/>
      <c r="V5" s="8"/>
      <c r="W5" s="8"/>
      <c r="X5" s="8"/>
      <c r="Y5" s="8"/>
      <c r="Z5" s="8"/>
      <c r="AA5" s="8"/>
      <c r="AB5" s="8"/>
    </row>
    <row r="6" spans="1:28" ht="355.95" customHeight="1" x14ac:dyDescent="0.25">
      <c r="A6" s="8"/>
      <c r="B6" s="104"/>
      <c r="C6" s="104"/>
      <c r="D6" s="104"/>
      <c r="E6" s="59"/>
      <c r="F6" s="105"/>
      <c r="G6" s="104"/>
      <c r="H6" s="104"/>
      <c r="I6" s="59"/>
      <c r="J6" s="104"/>
      <c r="K6" s="104"/>
      <c r="L6" s="104"/>
      <c r="M6" s="59"/>
      <c r="N6" s="104"/>
      <c r="O6" s="104"/>
      <c r="P6" s="104"/>
      <c r="Q6" s="8"/>
      <c r="R6" s="8"/>
      <c r="S6" s="8"/>
      <c r="T6" s="8"/>
      <c r="U6" s="8"/>
      <c r="V6" s="8"/>
      <c r="W6" s="8"/>
      <c r="X6" s="8"/>
      <c r="Y6" s="8"/>
      <c r="Z6" s="8"/>
      <c r="AA6" s="8"/>
      <c r="AB6" s="8"/>
    </row>
    <row r="7" spans="1:28" ht="17.399999999999999" x14ac:dyDescent="0.25">
      <c r="A7" s="8"/>
      <c r="B7" s="106"/>
      <c r="C7" s="106"/>
      <c r="D7" s="106"/>
      <c r="E7" s="59"/>
      <c r="F7" s="106"/>
      <c r="G7" s="106"/>
      <c r="H7" s="106"/>
      <c r="I7" s="59"/>
      <c r="J7" s="106"/>
      <c r="K7" s="106"/>
      <c r="L7" s="106"/>
      <c r="M7" s="59"/>
      <c r="N7" s="106"/>
      <c r="O7" s="106"/>
      <c r="P7" s="106"/>
      <c r="Q7" s="8"/>
      <c r="R7" s="8"/>
      <c r="S7" s="8"/>
      <c r="T7" s="8"/>
      <c r="U7" s="8"/>
      <c r="V7" s="8"/>
      <c r="W7" s="8"/>
      <c r="X7" s="8"/>
      <c r="Y7" s="8"/>
      <c r="Z7" s="8"/>
      <c r="AA7" s="8"/>
      <c r="AB7" s="8"/>
    </row>
    <row r="8" spans="1:28" ht="17.399999999999999" x14ac:dyDescent="0.25">
      <c r="A8" s="8"/>
      <c r="B8" s="107" t="s">
        <v>74</v>
      </c>
      <c r="C8" s="126">
        <f>הכנסות!D11</f>
        <v>10416.666666666668</v>
      </c>
      <c r="D8" s="126"/>
      <c r="E8" s="59"/>
      <c r="F8" s="107" t="s">
        <v>74</v>
      </c>
      <c r="G8" s="126">
        <f>הוצאות[[#Totals],[חודשי ]]</f>
        <v>3875</v>
      </c>
      <c r="H8" s="126"/>
      <c r="I8" s="59"/>
      <c r="J8" s="107" t="s">
        <v>74</v>
      </c>
      <c r="K8" s="126">
        <f>הוצאות_לפי_שיקול_דעת[[#Totals],[חודשי ]]</f>
        <v>1104.1666666666665</v>
      </c>
      <c r="L8" s="126"/>
      <c r="M8" s="59"/>
      <c r="N8" s="108" t="s">
        <v>74</v>
      </c>
      <c r="O8" s="126">
        <f>חסכונות!D10</f>
        <v>1916.6666666666667</v>
      </c>
      <c r="P8" s="126"/>
      <c r="Q8" s="8"/>
      <c r="R8" s="8"/>
      <c r="S8" s="8"/>
      <c r="T8" s="8"/>
      <c r="U8" s="8"/>
      <c r="V8" s="8"/>
      <c r="W8" s="8"/>
      <c r="X8" s="8"/>
      <c r="Y8" s="8"/>
      <c r="Z8" s="8"/>
      <c r="AA8" s="8"/>
      <c r="AB8" s="8"/>
    </row>
    <row r="9" spans="1:28" ht="17.399999999999999" x14ac:dyDescent="0.25">
      <c r="A9" s="8"/>
      <c r="B9" s="59"/>
      <c r="C9" s="59"/>
      <c r="D9" s="59"/>
      <c r="E9" s="59"/>
      <c r="F9" s="59"/>
      <c r="G9" s="59"/>
      <c r="H9" s="59"/>
      <c r="I9" s="59"/>
      <c r="J9" s="59"/>
      <c r="K9" s="59"/>
      <c r="L9" s="59"/>
      <c r="M9" s="59"/>
      <c r="N9" s="59"/>
      <c r="O9" s="59"/>
      <c r="P9" s="59"/>
      <c r="Q9" s="8"/>
      <c r="R9" s="8"/>
      <c r="S9" s="8"/>
      <c r="T9" s="8"/>
      <c r="U9" s="8"/>
      <c r="V9" s="8"/>
      <c r="W9" s="8"/>
      <c r="X9" s="8"/>
      <c r="Y9" s="8"/>
      <c r="Z9" s="8"/>
      <c r="AA9" s="8"/>
      <c r="AB9" s="8"/>
    </row>
    <row r="10" spans="1:28" x14ac:dyDescent="0.25">
      <c r="A10" s="8"/>
      <c r="B10" s="8"/>
      <c r="C10" s="8"/>
      <c r="D10" s="8"/>
      <c r="E10" s="8"/>
      <c r="F10" s="8"/>
      <c r="G10" s="8"/>
      <c r="H10" s="8"/>
      <c r="I10" s="8"/>
      <c r="J10" s="8"/>
      <c r="K10" s="8"/>
      <c r="L10" s="8"/>
      <c r="M10" s="8"/>
      <c r="N10" s="8"/>
      <c r="O10" s="8"/>
      <c r="P10" s="8"/>
      <c r="Q10" s="8"/>
      <c r="R10" s="52" t="s">
        <v>84</v>
      </c>
      <c r="S10" s="9" t="s">
        <v>86</v>
      </c>
      <c r="T10" s="8"/>
      <c r="U10" s="52" t="s">
        <v>84</v>
      </c>
      <c r="V10" s="9" t="s">
        <v>85</v>
      </c>
      <c r="W10" s="8"/>
      <c r="X10" s="52" t="s">
        <v>84</v>
      </c>
      <c r="Y10" s="9" t="s">
        <v>85</v>
      </c>
      <c r="Z10" s="8"/>
      <c r="AA10" s="52" t="s">
        <v>84</v>
      </c>
      <c r="AB10" s="9" t="s">
        <v>85</v>
      </c>
    </row>
  </sheetData>
  <mergeCells count="14">
    <mergeCell ref="C8:D8"/>
    <mergeCell ref="D2:E2"/>
    <mergeCell ref="G2:L2"/>
    <mergeCell ref="N4:P4"/>
    <mergeCell ref="O8:P8"/>
    <mergeCell ref="O5:P5"/>
    <mergeCell ref="B4:D4"/>
    <mergeCell ref="F4:H4"/>
    <mergeCell ref="J4:L4"/>
    <mergeCell ref="K8:L8"/>
    <mergeCell ref="K5:L5"/>
    <mergeCell ref="G8:H8"/>
    <mergeCell ref="G5:H5"/>
    <mergeCell ref="C5:D5"/>
  </mergeCells>
  <dataValidations count="29">
    <dataValidation allowBlank="1" showInputMessage="1" showErrorMessage="1" promptTitle="תזרים מזומנים שנתי" prompt="_x000a_צור דוח תזרים מזומנים שנתי בגיליון עבודה זה. _x000a__x000a_הזן הפרטים הבאים ב-4 גיליונות העבודה._x000a__x000a_ הסכום הכולל של תזרים מזומנים עד היום מחושב בתא D2. כדי לעדכן את התרשימים, עבור אל רצועת הכלים 'נתונים' -&gt; 'רענן הכל'. העצה נמצאת בתא G2." sqref="A1" xr:uid="{00000000-0002-0000-0300-000000000000}"/>
    <dataValidation allowBlank="1" showInputMessage="1" showErrorMessage="1" prompt="סך ההכנסות השנתיות מחושב באופן אוטומטי בתא משמאל" sqref="B5" xr:uid="{00000000-0002-0000-0300-000001000000}"/>
    <dataValidation allowBlank="1" showInputMessage="1" showErrorMessage="1" prompt="סך ההכנסות השנתיות מחושב באופן אוטומטי בתא זה" sqref="C5:D5" xr:uid="{00000000-0002-0000-0300-000002000000}"/>
    <dataValidation allowBlank="1" showInputMessage="1" showErrorMessage="1" prompt="סך ההכנסות החודשיות מחושב באופן אוטומטי בתא משמאל" sqref="B8" xr:uid="{00000000-0002-0000-0300-000003000000}"/>
    <dataValidation allowBlank="1" showInputMessage="1" showErrorMessage="1" prompt="סך ההכנסות החודשיות מחושב באופן אוטומטי בתא זה" sqref="C8:D8" xr:uid="{00000000-0002-0000-0300-000004000000}"/>
    <dataValidation allowBlank="1" showInputMessage="1" showErrorMessage="1" prompt="סך ההוצאות השנתיות מחושב באופן אוטומטי בתא משמאל" sqref="F5" xr:uid="{00000000-0002-0000-0300-000005000000}"/>
    <dataValidation allowBlank="1" showInputMessage="1" showErrorMessage="1" prompt="סך ההוצאות השנתיות מחושב באופן אוטומטי בתא זה" sqref="G5:H5" xr:uid="{00000000-0002-0000-0300-000006000000}"/>
    <dataValidation allowBlank="1" showInputMessage="1" showErrorMessage="1" prompt="סך ההוצאות החודשיות מחושב באופן אוטומטי בתא משמאל" sqref="F8" xr:uid="{00000000-0002-0000-0300-000007000000}"/>
    <dataValidation allowBlank="1" showInputMessage="1" showErrorMessage="1" prompt="סך ההוצאות החודשיות מחושב באופן אוטומטי בתא זה" sqref="G8:H8" xr:uid="{00000000-0002-0000-0300-000008000000}"/>
    <dataValidation allowBlank="1" showInputMessage="1" showErrorMessage="1" prompt="סך ההוצאות השנתיות לפי שיקול דעת מחושב באופן אוטומטי בתא משמאל" sqref="J5" xr:uid="{00000000-0002-0000-0300-000009000000}"/>
    <dataValidation allowBlank="1" showInputMessage="1" showErrorMessage="1" prompt="סך ההוצאות השנתיות לפי שיקול דעת מחושב באופן אוטומטי בתא זה" sqref="K5:L5" xr:uid="{00000000-0002-0000-0300-00000A000000}"/>
    <dataValidation allowBlank="1" showInputMessage="1" showErrorMessage="1" prompt="סך ההוצאות החודשיות לפי שיקול דעת מחושב באופן אוטומטי בתא משמאל" sqref="J8" xr:uid="{00000000-0002-0000-0300-00000B000000}"/>
    <dataValidation allowBlank="1" showInputMessage="1" showErrorMessage="1" prompt="סך ההוצאות החודשיות לפי שיקול דעת מחושב באופן אוטומטי בתא זה" sqref="K8:L8" xr:uid="{00000000-0002-0000-0300-00000C000000}"/>
    <dataValidation allowBlank="1" showInputMessage="1" showErrorMessage="1" prompt="סך החסכונות השנתיים מחושב באופן אוטומטי בתא משמאל" sqref="N5" xr:uid="{00000000-0002-0000-0300-00000D000000}"/>
    <dataValidation allowBlank="1" showInputMessage="1" showErrorMessage="1" prompt="סך החסכונות השנתיים מחושב באופן אוטומטי בתא זה" sqref="O5:P5" xr:uid="{00000000-0002-0000-0300-00000E000000}"/>
    <dataValidation allowBlank="1" showInputMessage="1" showErrorMessage="1" prompt="סך החסכונות החודשיים מחושב באופן אוטומטי בתא משמאל" sqref="N8" xr:uid="{00000000-0002-0000-0300-00000F000000}"/>
    <dataValidation allowBlank="1" showInputMessage="1" showErrorMessage="1" prompt="סך החסכונות החודשיים מחושב באופן אוטומטי בתא זה" sqref="O8:P8" xr:uid="{00000000-0002-0000-0300-000010000000}"/>
    <dataValidation allowBlank="1" showInputMessage="1" showErrorMessage="1" prompt="הכותרת של גיליון עבודה זה נמצאת בתא זה" sqref="B1" xr:uid="{00000000-0002-0000-0300-000011000000}"/>
    <dataValidation allowBlank="1" showInputMessage="1" showErrorMessage="1" prompt="ההכנסה השנתית הכוללת מחושבת באופן אוטומטי בתא D5 וההכנסה החודשית מחושבת בתא D8. תרשים עמודות ציר נמצא בתא B6.‏_x000a__x000a_כדי לעדכן את התרשים, עבור אל רצועת הכלים 'נתונים' -&gt; 'רענן הכל'" sqref="B4:D4" xr:uid="{00000000-0002-0000-0300-000012000000}"/>
    <dataValidation allowBlank="1" showInputMessage="1" showErrorMessage="1" prompt="ההוצאות השנתית הכוללות מחושבות באופן אוטומטי בתא H5 וההוצאות החודשיות מחושבת בתא H8. תרשים עמודות ציר נמצא בתא F6.‏_x000a__x000a_כדי לעדכן את התרשים, עבור אל רצועת הכלים 'נתונים' -&gt; 'רענן הכל'" sqref="F4:H4" xr:uid="{00000000-0002-0000-0300-000013000000}"/>
    <dataValidation allowBlank="1" showInputMessage="1" showErrorMessage="1" prompt="ההוצאות לפי שיקול דעת השנתית הכוללות מחושבות באופן אוטומטי בתא L5 וההוצאות החודשיות מחושבת בתא L8. תרשים עמודות ציר נמצא בתא J6.‏_x000a__x000a_כדי לעדכן את התרשים, עבור אל רצועת הכלים 'נתונים' -&gt; 'רענן הכל'" sqref="J4:L4" xr:uid="{00000000-0002-0000-0300-000014000000}"/>
    <dataValidation allowBlank="1" showInputMessage="1" showErrorMessage="1" prompt="החסכונות השנתיים הכוללים מחושבים באופן אוטומטי בתא P5 והחסכונות החודשיים מחושבים בתא P8. תרשים עמודות ציר נמצא בתא N6.‏_x000a__x000a_כדי לעדכן את התרשים, עבור אל רצועת הכלים 'נתונים' -&gt; 'רענן הכל'" sqref="N4:P4" xr:uid="{00000000-0002-0000-0300-000015000000}"/>
    <dataValidation allowBlank="1" showInputMessage="1" showErrorMessage="1" prompt="תרשים עמודות שמציג הכנסה ממקורות שונים נמצא בתא זה" sqref="B7:D7" xr:uid="{00000000-0002-0000-0300-000016000000}"/>
    <dataValidation allowBlank="1" showInputMessage="1" showErrorMessage="1" prompt="תרשים עמודות ציר שמציג הכנסה ממקורות שונים נמצא בתא זה._x000a__x000a_כדי לעדכן את התרשים, עבור אל רצועת הכלים 'נתונים' -&gt; ’רענן הכל’" sqref="B6:D6" xr:uid="{00000000-0002-0000-0300-000017000000}"/>
    <dataValidation allowBlank="1" showInputMessage="1" showErrorMessage="1" prompt="סך תזרים המזומנים עד היום מחושב באופן אוטומטי בתא משמאל" sqref="B2:C2" xr:uid="{00000000-0002-0000-0300-000018000000}"/>
    <dataValidation allowBlank="1" showInputMessage="1" showErrorMessage="1" prompt="תזרים המזומנים הכולל עד היום מחושב באופן אוטומטי בתא זה. _x000a_כדי לעדכן את התרשימים, עבור אל רצועת הכלים 'נתונים' -&gt; ’רענן הכל’" sqref="D2:E2" xr:uid="{00000000-0002-0000-0300-000019000000}"/>
    <dataValidation allowBlank="1" showInputMessage="1" showErrorMessage="1" prompt="תרשים עמודות ציר שמציג הוצאות שנצברו נמצא בתא זה._x000a__x000a_כדי לעדכן את התרשים, עבור אל רצועת הכלים 'נתונים' -&gt; ’רענן הכל’" sqref="F6:H6" xr:uid="{00000000-0002-0000-0300-00001A000000}"/>
    <dataValidation allowBlank="1" showInputMessage="1" showErrorMessage="1" prompt="תרשים עמודות ציר שמציג הוצאות לפי שיקול דעת נמצא בתא זה._x000a__x000a_כדי לעדכן את התרשים, עבור אל רצועת הכלים 'נתונים' -&gt; ’רענן הכל’" sqref="J6:L6" xr:uid="{00000000-0002-0000-0300-00001B000000}"/>
    <dataValidation allowBlank="1" showInputMessage="1" showErrorMessage="1" prompt="תרשים עמודות ציר שמציג חסכונות והשקעות נמצא בתא זה._x000a__x000a_כדי לעדכן את התרשים, עבור אל רצועת הכלים 'נתונים' -&gt; ’רענן הכל’" sqref="N6:P6" xr:uid="{00000000-0002-0000-0300-00001C000000}"/>
  </dataValidations>
  <hyperlinks>
    <hyperlink ref="J1" location="Guide!A1" tooltip="בחר כדי לנווט לגיליון העבודה 'מדריך'" display="Navigation button for Guide worksheet is in this cell." xr:uid="{00000000-0004-0000-0300-000000000000}"/>
    <hyperlink ref="H1:I1" location="'Annual Cash Flow'!A1" tooltip="בחר כדי לנווט לתא A1 בגיליון עבודה זה" display="ANNUAL CASH FLOW" xr:uid="{00000000-0004-0000-0300-000001000000}"/>
    <hyperlink ref="L1" location="'Monthly Cash Flow'!A1" tooltip="בחר כדי לנווט לגיליון העבודה 'תזרים מזומנים חודשי'" display="'Monthly Cash Flow'!A1" xr:uid="{00000000-0004-0000-0300-000002000000}"/>
  </hyperlinks>
  <printOptions horizontalCentered="1"/>
  <pageMargins left="0.25" right="0.25" top="0.5" bottom="0.5" header="0.5" footer="0.5"/>
  <pageSetup paperSize="9" fitToHeight="0" orientation="landscape" r:id="rId5"/>
  <headerFooter differentFirst="1">
    <oddFooter>Page &amp;P of &amp;N</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autoPageBreaks="0" fitToPage="1"/>
  </sheetPr>
  <dimension ref="A1:M11"/>
  <sheetViews>
    <sheetView showGridLines="0" rightToLeft="1" zoomScaleNormal="100" workbookViewId="0">
      <selection activeCell="F5" sqref="F5"/>
    </sheetView>
  </sheetViews>
  <sheetFormatPr defaultColWidth="16.69921875" defaultRowHeight="30" customHeight="1" x14ac:dyDescent="0.25"/>
  <cols>
    <col min="1" max="1" width="2.19921875" style="13" customWidth="1"/>
    <col min="2" max="2" width="22.69921875" style="13" customWidth="1"/>
    <col min="3" max="9" width="14.8984375" style="13" customWidth="1"/>
    <col min="10" max="10" width="1.8984375" style="13" customWidth="1"/>
    <col min="11" max="16384" width="16.69921875" style="13"/>
  </cols>
  <sheetData>
    <row r="1" spans="1:13" s="16" customFormat="1" ht="44.1" customHeight="1" x14ac:dyDescent="0.25">
      <c r="A1" s="55"/>
      <c r="B1" s="53" t="s">
        <v>0</v>
      </c>
      <c r="C1" s="53"/>
      <c r="D1" s="53"/>
      <c r="E1" s="54"/>
      <c r="F1" s="54"/>
      <c r="G1" s="54"/>
      <c r="H1" s="54"/>
      <c r="I1" s="54"/>
      <c r="J1" s="54"/>
      <c r="K1" s="54"/>
      <c r="L1" s="54"/>
      <c r="M1" s="54"/>
    </row>
    <row r="2" spans="1:13" s="9" customFormat="1" ht="44.1" customHeight="1" x14ac:dyDescent="0.25">
      <c r="A2" s="8"/>
      <c r="B2" s="17"/>
      <c r="C2" s="17" t="s">
        <v>75</v>
      </c>
      <c r="D2" s="131">
        <f>AnnualCashFlowToDate</f>
        <v>42250</v>
      </c>
      <c r="E2" s="131"/>
      <c r="F2" s="132" t="s">
        <v>91</v>
      </c>
      <c r="G2" s="132"/>
      <c r="H2" s="132"/>
      <c r="I2" s="132"/>
    </row>
    <row r="3" spans="1:13" s="9" customFormat="1" ht="33.9" customHeight="1" x14ac:dyDescent="0.25">
      <c r="A3" s="8"/>
      <c r="B3" s="18"/>
      <c r="C3" s="18"/>
      <c r="D3" s="38"/>
      <c r="E3" s="40"/>
      <c r="F3" s="133"/>
      <c r="G3" s="133"/>
      <c r="H3" s="133"/>
      <c r="I3" s="133"/>
    </row>
    <row r="4" spans="1:13" s="44" customFormat="1" ht="33.9" customHeight="1" x14ac:dyDescent="0.25">
      <c r="A4" s="43"/>
      <c r="B4" s="93" t="s">
        <v>10</v>
      </c>
      <c r="C4" s="94" t="s">
        <v>79</v>
      </c>
      <c r="D4" s="95" t="s">
        <v>80</v>
      </c>
      <c r="F4" s="45"/>
      <c r="G4" s="45"/>
      <c r="H4" s="45"/>
      <c r="I4" s="45"/>
    </row>
    <row r="5" spans="1:13" ht="30" customHeight="1" x14ac:dyDescent="0.25">
      <c r="A5" s="12"/>
      <c r="B5" s="96" t="s">
        <v>18</v>
      </c>
      <c r="C5" s="97">
        <v>90000</v>
      </c>
      <c r="D5" s="98">
        <f>הכנסות[[#This Row],[שנתי  ]]/12</f>
        <v>7500</v>
      </c>
    </row>
    <row r="6" spans="1:13" ht="30" customHeight="1" x14ac:dyDescent="0.25">
      <c r="A6" s="12"/>
      <c r="B6" s="96" t="s">
        <v>19</v>
      </c>
      <c r="C6" s="97">
        <v>5000</v>
      </c>
      <c r="D6" s="98">
        <f>הכנסות[[#This Row],[שנתי  ]]/12</f>
        <v>416.66666666666669</v>
      </c>
      <c r="F6" s="25"/>
    </row>
    <row r="7" spans="1:13" ht="30" customHeight="1" x14ac:dyDescent="0.25">
      <c r="A7" s="12"/>
      <c r="B7" s="96" t="s">
        <v>20</v>
      </c>
      <c r="C7" s="97">
        <v>30000</v>
      </c>
      <c r="D7" s="98">
        <f>הכנסות[[#This Row],[שנתי  ]]/12</f>
        <v>2500</v>
      </c>
    </row>
    <row r="8" spans="1:13" ht="30" customHeight="1" x14ac:dyDescent="0.25">
      <c r="A8" s="12"/>
      <c r="B8" s="96" t="s">
        <v>21</v>
      </c>
      <c r="C8" s="97">
        <v>0</v>
      </c>
      <c r="D8" s="98">
        <f>הכנסות[[#This Row],[שנתי  ]]/12</f>
        <v>0</v>
      </c>
    </row>
    <row r="9" spans="1:13" ht="30" customHeight="1" x14ac:dyDescent="0.25">
      <c r="A9" s="12"/>
      <c r="B9" s="96" t="s">
        <v>22</v>
      </c>
      <c r="C9" s="97">
        <v>0</v>
      </c>
      <c r="D9" s="98">
        <f>הכנסות[[#This Row],[שנתי  ]]/12</f>
        <v>0</v>
      </c>
    </row>
    <row r="10" spans="1:13" ht="30" customHeight="1" x14ac:dyDescent="0.25">
      <c r="A10" s="12"/>
      <c r="B10" s="96" t="s">
        <v>23</v>
      </c>
      <c r="C10" s="97">
        <v>0</v>
      </c>
      <c r="D10" s="98">
        <f>הכנסות[[#This Row],[שנתי  ]]/12</f>
        <v>0</v>
      </c>
    </row>
    <row r="11" spans="1:13" ht="30" customHeight="1" x14ac:dyDescent="0.25">
      <c r="B11" s="118" t="s">
        <v>88</v>
      </c>
      <c r="C11" s="119">
        <f>SUBTOTAL(109,הכנסות[[שנתי  ]])</f>
        <v>125000</v>
      </c>
      <c r="D11" s="120">
        <f>SUBTOTAL(109,הכנסות[[חודשי ]])</f>
        <v>10416.666666666668</v>
      </c>
    </row>
  </sheetData>
  <mergeCells count="2">
    <mergeCell ref="D2:E2"/>
    <mergeCell ref="F2:I3"/>
  </mergeCells>
  <dataValidations xWindow="999" yWindow="322" count="8">
    <dataValidation allowBlank="1" showInputMessage="1" showErrorMessage="1" prompt="ההכנסות החודשיות מחושבות באופן אוטומטי בעמודה זו תחת כותרת זו" sqref="D4" xr:uid="{00000000-0002-0000-0400-000000000000}"/>
    <dataValidation allowBlank="1" showInputMessage="1" showErrorMessage="1" prompt="הזן את ההכנסות השנתיות בעמודה זו תחת כותרת זו" sqref="C4" xr:uid="{00000000-0002-0000-0400-000001000000}"/>
    <dataValidation allowBlank="1" showInputMessage="1" showErrorMessage="1" prompt="הזן את פריטי ההכנסות בעמודה זו תחת כותרת זו" sqref="B4" xr:uid="{00000000-0002-0000-0400-000002000000}"/>
    <dataValidation allowBlank="1" showInputMessage="1" showErrorMessage="1" prompt="הכותרת של גיליון עבודה זה נמצאת בתא זה" sqref="B1" xr:uid="{00000000-0002-0000-0400-000003000000}"/>
    <dataValidation allowBlank="1" showInputMessage="1" showErrorMessage="1" prompt="הזן פרטים בטבלה 'הכנסות' בגיליון עבודה זה. _x000a__x000a_תזרים המזומנים הכולל עד כה מחושב באופן אוטומטי בתא D2. העצה מופיעה בתא F2." sqref="A1" xr:uid="{00000000-0002-0000-0400-000004000000}"/>
    <dataValidation allowBlank="1" showInputMessage="1" showErrorMessage="1" prompt="סך תזרים המזומנים עד היום מחושב באופן אוטומטי בתא משמאל" sqref="B2:C2" xr:uid="{00000000-0002-0000-0400-000005000000}"/>
    <dataValidation allowBlank="1" showInputMessage="1" showErrorMessage="1" prompt="סך תזרים המזומנים עד היום מחושב באופן אוטומטי בתא זה" sqref="D2:E2" xr:uid="{00000000-0002-0000-0400-000006000000}"/>
    <dataValidation allowBlank="1" showInputMessage="1" showErrorMessage="1" prompt="זוהי הערכה שנתית. השתמש בגיליון עבודה זה אם ברצונך להציג סכומים שנתיים עם ערכי סכום חודשי משוערים._x000a_אם ברצונך להוסיף לטבלאות פריטים יומיים, להעריך את הסכום/הערך השנתי שלהם ולמקם את הערך בעמודה השנתית." sqref="F2:I3" xr:uid="{AAE0C1C3-15EA-4303-9143-560F786363E9}"/>
  </dataValidations>
  <hyperlinks>
    <hyperlink ref="I1" location="Expenses!A1" tooltip="בחר כדי לנווט לגיליון העבודה 'הוצאות'" display="EXPENSES" xr:uid="{00000000-0004-0000-0400-000000000000}"/>
    <hyperlink ref="F1" location="Guide!A1" tooltip="בחר כדי לנווט לגליון העבודה 'מדריך'" display="Navigation button for Guide worksheet is in this cell." xr:uid="{00000000-0004-0000-0400-000001000000}"/>
    <hyperlink ref="G1" location="'Daily Summary'!A1" tooltip="בחר כדי לנווט לגליון העבודה 'סיכום יומי'" display="DAILY SUMMARY" xr:uid="{00000000-0004-0000-0400-000002000000}"/>
    <hyperlink ref="H1" location="Income!A1" tooltip="בחר כדי לנווט לתא A1 בגליון עבודה זה" display="INCOME" xr:uid="{00000000-0004-0000-0400-000003000000}"/>
  </hyperlinks>
  <printOptions horizontalCentered="1"/>
  <pageMargins left="0.25" right="0.25" top="0.5" bottom="0.5" header="0.5" footer="0.5"/>
  <pageSetup paperSize="9" fitToHeight="0" orientation="landscape"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autoPageBreaks="0" fitToPage="1"/>
  </sheetPr>
  <dimension ref="A1:I23"/>
  <sheetViews>
    <sheetView showGridLines="0" rightToLeft="1" topLeftCell="A8" zoomScaleNormal="100" workbookViewId="0">
      <selection activeCell="D22" sqref="D22"/>
    </sheetView>
  </sheetViews>
  <sheetFormatPr defaultColWidth="16.69921875" defaultRowHeight="30" customHeight="1" x14ac:dyDescent="0.25"/>
  <cols>
    <col min="1" max="1" width="2.19921875" style="13" customWidth="1"/>
    <col min="2" max="2" width="34.69921875" style="13" customWidth="1"/>
    <col min="3" max="9" width="14.8984375" style="13" customWidth="1"/>
    <col min="10" max="10" width="1.8984375" style="13" customWidth="1"/>
    <col min="11" max="16384" width="16.69921875" style="13"/>
  </cols>
  <sheetData>
    <row r="1" spans="1:9" s="16" customFormat="1" ht="44.1" customHeight="1" x14ac:dyDescent="0.25">
      <c r="A1" s="14"/>
      <c r="B1" s="53" t="s">
        <v>0</v>
      </c>
      <c r="C1" s="53"/>
      <c r="D1" s="53"/>
      <c r="E1" s="54"/>
    </row>
    <row r="2" spans="1:9" s="9" customFormat="1" ht="44.1" customHeight="1" x14ac:dyDescent="0.25">
      <c r="A2" s="8"/>
      <c r="B2" s="74"/>
      <c r="C2" s="74" t="s">
        <v>75</v>
      </c>
      <c r="D2" s="123">
        <f>AnnualCashFlowToDate</f>
        <v>42250</v>
      </c>
      <c r="E2" s="123"/>
      <c r="F2" s="132" t="s">
        <v>90</v>
      </c>
      <c r="G2" s="132"/>
      <c r="H2" s="132"/>
      <c r="I2" s="132"/>
    </row>
    <row r="3" spans="1:9" s="9" customFormat="1" ht="33.9" customHeight="1" x14ac:dyDescent="0.25">
      <c r="A3" s="8"/>
      <c r="B3" s="18"/>
      <c r="C3" s="18"/>
      <c r="D3" s="38"/>
      <c r="E3" s="40"/>
      <c r="F3" s="133"/>
      <c r="G3" s="133"/>
      <c r="H3" s="133"/>
      <c r="I3" s="133"/>
    </row>
    <row r="4" spans="1:9" s="33" customFormat="1" ht="33.9" customHeight="1" x14ac:dyDescent="0.25">
      <c r="A4" s="32"/>
      <c r="B4" s="93" t="s">
        <v>11</v>
      </c>
      <c r="C4" s="99" t="s">
        <v>79</v>
      </c>
      <c r="D4" s="100" t="s">
        <v>80</v>
      </c>
    </row>
    <row r="5" spans="1:9" ht="30" customHeight="1" x14ac:dyDescent="0.25">
      <c r="A5" s="12"/>
      <c r="B5" s="96" t="s">
        <v>24</v>
      </c>
      <c r="C5" s="97">
        <v>12500</v>
      </c>
      <c r="D5" s="98">
        <f>הוצאות[[#This Row],[שנתי  ]]/12</f>
        <v>1041.6666666666667</v>
      </c>
    </row>
    <row r="6" spans="1:9" ht="30" customHeight="1" x14ac:dyDescent="0.25">
      <c r="A6" s="12"/>
      <c r="B6" s="96" t="s">
        <v>25</v>
      </c>
      <c r="C6" s="97">
        <v>2500</v>
      </c>
      <c r="D6" s="98">
        <f>הוצאות[[#This Row],[שנתי  ]]/12</f>
        <v>208.33333333333334</v>
      </c>
      <c r="F6" s="25"/>
    </row>
    <row r="7" spans="1:9" ht="30" customHeight="1" x14ac:dyDescent="0.25">
      <c r="A7" s="12"/>
      <c r="B7" s="96" t="s">
        <v>26</v>
      </c>
      <c r="C7" s="97">
        <v>200</v>
      </c>
      <c r="D7" s="98">
        <f>הוצאות[[#This Row],[שנתי  ]]/12</f>
        <v>16.666666666666668</v>
      </c>
    </row>
    <row r="8" spans="1:9" ht="30" customHeight="1" x14ac:dyDescent="0.25">
      <c r="A8" s="12"/>
      <c r="B8" s="96" t="s">
        <v>27</v>
      </c>
      <c r="C8" s="97">
        <v>4000</v>
      </c>
      <c r="D8" s="98">
        <f>הוצאות[[#This Row],[שנתי  ]]/12</f>
        <v>333.33333333333331</v>
      </c>
    </row>
    <row r="9" spans="1:9" ht="30" customHeight="1" x14ac:dyDescent="0.25">
      <c r="A9" s="12"/>
      <c r="B9" s="96" t="s">
        <v>28</v>
      </c>
      <c r="C9" s="97">
        <v>15000</v>
      </c>
      <c r="D9" s="98">
        <f>הוצאות[[#This Row],[שנתי  ]]/12</f>
        <v>1250</v>
      </c>
    </row>
    <row r="10" spans="1:9" ht="30" customHeight="1" x14ac:dyDescent="0.25">
      <c r="A10" s="12"/>
      <c r="B10" s="96" t="s">
        <v>29</v>
      </c>
      <c r="C10" s="97">
        <v>250</v>
      </c>
      <c r="D10" s="98">
        <f>הוצאות[[#This Row],[שנתי  ]]/12</f>
        <v>20.833333333333332</v>
      </c>
    </row>
    <row r="11" spans="1:9" ht="30" customHeight="1" x14ac:dyDescent="0.25">
      <c r="A11" s="12"/>
      <c r="B11" s="96" t="s">
        <v>30</v>
      </c>
      <c r="C11" s="97">
        <v>1200</v>
      </c>
      <c r="D11" s="98">
        <f>הוצאות[[#This Row],[שנתי  ]]/12</f>
        <v>100</v>
      </c>
    </row>
    <row r="12" spans="1:9" ht="30" customHeight="1" x14ac:dyDescent="0.25">
      <c r="A12" s="12"/>
      <c r="B12" s="96" t="s">
        <v>31</v>
      </c>
      <c r="C12" s="97">
        <v>600</v>
      </c>
      <c r="D12" s="98">
        <f>הוצאות[[#This Row],[שנתי  ]]/12</f>
        <v>50</v>
      </c>
    </row>
    <row r="13" spans="1:9" ht="30" customHeight="1" x14ac:dyDescent="0.25">
      <c r="A13" s="12"/>
      <c r="B13" s="96" t="s">
        <v>81</v>
      </c>
      <c r="C13" s="97">
        <v>600</v>
      </c>
      <c r="D13" s="98">
        <f>הוצאות[[#This Row],[שנתי  ]]/12</f>
        <v>50</v>
      </c>
    </row>
    <row r="14" spans="1:9" ht="30" customHeight="1" x14ac:dyDescent="0.25">
      <c r="A14" s="12"/>
      <c r="B14" s="96" t="s">
        <v>34</v>
      </c>
      <c r="C14" s="97">
        <v>150</v>
      </c>
      <c r="D14" s="98">
        <f>הוצאות[[#This Row],[שנתי  ]]/12</f>
        <v>12.5</v>
      </c>
    </row>
    <row r="15" spans="1:9" ht="30" customHeight="1" x14ac:dyDescent="0.25">
      <c r="A15" s="12"/>
      <c r="B15" s="96" t="s">
        <v>35</v>
      </c>
      <c r="C15" s="97">
        <v>600</v>
      </c>
      <c r="D15" s="98">
        <f>הוצאות[[#This Row],[שנתי  ]]/12</f>
        <v>50</v>
      </c>
    </row>
    <row r="16" spans="1:9" ht="30" customHeight="1" x14ac:dyDescent="0.25">
      <c r="A16" s="12"/>
      <c r="B16" s="96" t="s">
        <v>36</v>
      </c>
      <c r="C16" s="97">
        <v>600</v>
      </c>
      <c r="D16" s="98">
        <f>הוצאות[[#This Row],[שנתי  ]]/12</f>
        <v>50</v>
      </c>
    </row>
    <row r="17" spans="1:4" ht="30" customHeight="1" x14ac:dyDescent="0.25">
      <c r="A17" s="12"/>
      <c r="B17" s="96" t="s">
        <v>93</v>
      </c>
      <c r="C17" s="97">
        <v>1500</v>
      </c>
      <c r="D17" s="98">
        <f>הוצאות[[#This Row],[שנתי  ]]/12</f>
        <v>125</v>
      </c>
    </row>
    <row r="18" spans="1:4" ht="30" customHeight="1" x14ac:dyDescent="0.25">
      <c r="A18" s="12"/>
      <c r="B18" s="96" t="s">
        <v>37</v>
      </c>
      <c r="C18" s="97">
        <v>5000</v>
      </c>
      <c r="D18" s="98">
        <f>הוצאות[[#This Row],[שנתי  ]]/12</f>
        <v>416.66666666666669</v>
      </c>
    </row>
    <row r="19" spans="1:4" ht="30" customHeight="1" x14ac:dyDescent="0.25">
      <c r="A19" s="12"/>
      <c r="B19" s="96" t="s">
        <v>38</v>
      </c>
      <c r="C19" s="97">
        <v>1200</v>
      </c>
      <c r="D19" s="98">
        <f>הוצאות[[#This Row],[שנתי  ]]/12</f>
        <v>100</v>
      </c>
    </row>
    <row r="20" spans="1:4" ht="30" customHeight="1" x14ac:dyDescent="0.25">
      <c r="A20" s="12"/>
      <c r="B20" s="96" t="s">
        <v>39</v>
      </c>
      <c r="C20" s="97">
        <v>600</v>
      </c>
      <c r="D20" s="98">
        <f>הוצאות[[#This Row],[שנתי  ]]/12</f>
        <v>50</v>
      </c>
    </row>
    <row r="21" spans="1:4" ht="30" customHeight="1" x14ac:dyDescent="0.25">
      <c r="A21" s="12"/>
      <c r="B21" s="96" t="s">
        <v>20</v>
      </c>
      <c r="C21" s="97">
        <v>0</v>
      </c>
      <c r="D21" s="98">
        <f>הוצאות[[#This Row],[שנתי  ]]/12</f>
        <v>0</v>
      </c>
    </row>
    <row r="22" spans="1:4" ht="30" customHeight="1" x14ac:dyDescent="0.25">
      <c r="A22" s="12"/>
      <c r="B22" s="96" t="s">
        <v>21</v>
      </c>
      <c r="C22" s="97">
        <v>0</v>
      </c>
      <c r="D22" s="98">
        <f>הוצאות[[#This Row],[שנתי  ]]/12</f>
        <v>0</v>
      </c>
    </row>
    <row r="23" spans="1:4" ht="30" customHeight="1" x14ac:dyDescent="0.25">
      <c r="B23" s="118" t="s">
        <v>88</v>
      </c>
      <c r="C23" s="119">
        <f>SUBTOTAL(109,הוצאות[[שנתי  ]])</f>
        <v>46500</v>
      </c>
      <c r="D23" s="120">
        <f>SUBTOTAL(109,הוצאות[[חודשי ]])</f>
        <v>3875</v>
      </c>
    </row>
  </sheetData>
  <mergeCells count="2">
    <mergeCell ref="D2:E2"/>
    <mergeCell ref="F2:I3"/>
  </mergeCells>
  <dataValidations count="7">
    <dataValidation allowBlank="1" showInputMessage="1" showErrorMessage="1" prompt="ההוצאות החודשיות מחושבות באופן אוטומטי בעמודה זו תחת כותרת זו" sqref="D4" xr:uid="{00000000-0002-0000-0500-000000000000}"/>
    <dataValidation allowBlank="1" showInputMessage="1" showErrorMessage="1" prompt="הזן את ההוצאות השנתיות בעמודה זו תחת כותרת זו" sqref="C4" xr:uid="{00000000-0002-0000-0500-000001000000}"/>
    <dataValidation allowBlank="1" showInputMessage="1" showErrorMessage="1" prompt="הזן את פריטי ההוצאות בעמודה זו תחת כותרת זו" sqref="B4" xr:uid="{00000000-0002-0000-0500-000002000000}"/>
    <dataValidation allowBlank="1" showInputMessage="1" showErrorMessage="1" prompt="הזן פרטים בטבלה 'הוצאות' בגיליון עבודה זה. _x000a__x000a_תזרים המזומנים הכולל עד כה מחושב באופן אוטומטי בתא D2. העצה מופיעה בתא F2." sqref="A1" xr:uid="{00000000-0002-0000-0500-000003000000}"/>
    <dataValidation allowBlank="1" showInputMessage="1" showErrorMessage="1" prompt="הכותרת של גיליון עבודה זה נמצאת בתא זה" sqref="B1" xr:uid="{00000000-0002-0000-0500-000004000000}"/>
    <dataValidation allowBlank="1" showInputMessage="1" showErrorMessage="1" prompt="סך תזרים המזומנים עד היום מחושב באופן אוטומטי בתא משמאל" sqref="B2:C2" xr:uid="{00000000-0002-0000-0500-000005000000}"/>
    <dataValidation allowBlank="1" showInputMessage="1" showErrorMessage="1" prompt="סך תזרים המזומנים עד היום מחושב באופן אוטומטי בתא זה" sqref="D2:E2" xr:uid="{00000000-0002-0000-0500-000006000000}"/>
  </dataValidations>
  <hyperlinks>
    <hyperlink ref="I1" location="Discretionary!A1" tooltip="בחר כדי לנווט לגליון העבודה 'הוצאות לפי שיקול דעת'" display="DISCRETIONARY" xr:uid="{00000000-0004-0000-0500-000000000000}"/>
    <hyperlink ref="G1" location="Income!A1" tooltip="בחר כדי לנווט לגליון העבודה 'הכנסות'" display="INCOME" xr:uid="{00000000-0004-0000-0500-000001000000}"/>
    <hyperlink ref="F1" location="Guide!A1" tooltip="בחר כדי לנווט לגליון העבודה 'מדריך'" display="Navigation button for Guide worksheet is in this cell." xr:uid="{00000000-0004-0000-0500-000002000000}"/>
    <hyperlink ref="H1" location="Expenses!A1" tooltip="בחר כדי לנווט לתא A1 בגליון עבודה זה" display="EXPENSES" xr:uid="{00000000-0004-0000-0500-000003000000}"/>
  </hyperlinks>
  <printOptions horizontalCentered="1"/>
  <pageMargins left="0.25" right="0.25" top="0.5" bottom="0.5" header="0.5" footer="0.5"/>
  <pageSetup paperSize="9" fitToHeight="0" orientation="landscape" r:id="rId1"/>
  <headerFooter differentFirst="1">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autoPageBreaks="0" fitToPage="1"/>
  </sheetPr>
  <dimension ref="A1:J16"/>
  <sheetViews>
    <sheetView showGridLines="0" rightToLeft="1" topLeftCell="A11" zoomScaleNormal="100" workbookViewId="0">
      <selection activeCell="F5" sqref="F5"/>
    </sheetView>
  </sheetViews>
  <sheetFormatPr defaultColWidth="16.69921875" defaultRowHeight="30" customHeight="1" x14ac:dyDescent="0.25"/>
  <cols>
    <col min="1" max="1" width="2.19921875" style="13" customWidth="1"/>
    <col min="2" max="2" width="27.59765625" style="13" customWidth="1"/>
    <col min="3" max="9" width="14.8984375" style="13" customWidth="1"/>
    <col min="10" max="10" width="1.8984375" style="13" customWidth="1"/>
    <col min="11" max="16384" width="16.69921875" style="13"/>
  </cols>
  <sheetData>
    <row r="1" spans="1:10" s="16" customFormat="1" ht="44.1" customHeight="1" x14ac:dyDescent="0.25">
      <c r="A1" s="14"/>
      <c r="B1" s="53" t="s">
        <v>0</v>
      </c>
      <c r="C1" s="53"/>
      <c r="D1" s="53"/>
      <c r="E1" s="54"/>
    </row>
    <row r="2" spans="1:10" s="9" customFormat="1" ht="44.1" customHeight="1" x14ac:dyDescent="0.25">
      <c r="A2" s="8"/>
      <c r="B2" s="74"/>
      <c r="C2" s="74" t="s">
        <v>75</v>
      </c>
      <c r="D2" s="123">
        <f>AnnualCashFlowToDate</f>
        <v>42250</v>
      </c>
      <c r="E2" s="123"/>
      <c r="F2" s="133" t="s">
        <v>90</v>
      </c>
      <c r="G2" s="133"/>
      <c r="H2" s="133"/>
      <c r="I2" s="133"/>
      <c r="J2" s="39"/>
    </row>
    <row r="3" spans="1:10" s="9" customFormat="1" ht="33.9" customHeight="1" x14ac:dyDescent="0.25">
      <c r="A3" s="8"/>
      <c r="B3" s="90"/>
      <c r="C3" s="90"/>
      <c r="D3" s="91"/>
      <c r="E3" s="92"/>
      <c r="F3" s="133"/>
      <c r="G3" s="133"/>
      <c r="H3" s="133"/>
      <c r="I3" s="133"/>
      <c r="J3" s="39"/>
    </row>
    <row r="4" spans="1:10" s="42" customFormat="1" ht="33.9" customHeight="1" x14ac:dyDescent="0.25">
      <c r="A4" s="41"/>
      <c r="B4" s="93" t="s">
        <v>12</v>
      </c>
      <c r="C4" s="94" t="s">
        <v>79</v>
      </c>
      <c r="D4" s="95" t="s">
        <v>80</v>
      </c>
    </row>
    <row r="5" spans="1:10" ht="30" customHeight="1" x14ac:dyDescent="0.25">
      <c r="A5" s="12"/>
      <c r="B5" s="96" t="s">
        <v>41</v>
      </c>
      <c r="C5" s="97">
        <v>1200</v>
      </c>
      <c r="D5" s="98">
        <f>הוצאות_לפי_שיקול_דעת[[#This Row],[שנתי  ]]/12</f>
        <v>100</v>
      </c>
    </row>
    <row r="6" spans="1:10" ht="30" customHeight="1" x14ac:dyDescent="0.25">
      <c r="A6" s="12"/>
      <c r="B6" s="96" t="s">
        <v>42</v>
      </c>
      <c r="C6" s="97">
        <v>600</v>
      </c>
      <c r="D6" s="98">
        <f>הוצאות_לפי_שיקול_דעת[[#This Row],[שנתי  ]]/12</f>
        <v>50</v>
      </c>
      <c r="F6" s="25"/>
    </row>
    <row r="7" spans="1:10" ht="30" customHeight="1" x14ac:dyDescent="0.25">
      <c r="A7" s="12"/>
      <c r="B7" s="96" t="s">
        <v>43</v>
      </c>
      <c r="C7" s="97">
        <v>2250</v>
      </c>
      <c r="D7" s="98">
        <f>הוצאות_לפי_שיקול_דעת[[#This Row],[שנתי  ]]/12</f>
        <v>187.5</v>
      </c>
    </row>
    <row r="8" spans="1:10" ht="30" customHeight="1" x14ac:dyDescent="0.25">
      <c r="A8" s="12"/>
      <c r="B8" s="96" t="s">
        <v>44</v>
      </c>
      <c r="C8" s="97">
        <v>1200</v>
      </c>
      <c r="D8" s="98">
        <f>הוצאות_לפי_שיקול_דעת[[#This Row],[שנתי  ]]/12</f>
        <v>100</v>
      </c>
    </row>
    <row r="9" spans="1:10" ht="30" customHeight="1" x14ac:dyDescent="0.25">
      <c r="A9" s="12"/>
      <c r="B9" s="96" t="s">
        <v>45</v>
      </c>
      <c r="C9" s="97">
        <v>300</v>
      </c>
      <c r="D9" s="98">
        <f>הוצאות_לפי_שיקול_דעת[[#This Row],[שנתי  ]]/12</f>
        <v>25</v>
      </c>
    </row>
    <row r="10" spans="1:10" ht="30" customHeight="1" x14ac:dyDescent="0.25">
      <c r="A10" s="12"/>
      <c r="B10" s="96" t="s">
        <v>46</v>
      </c>
      <c r="C10" s="97">
        <v>2000</v>
      </c>
      <c r="D10" s="98">
        <f>הוצאות_לפי_שיקול_דעת[[#This Row],[שנתי  ]]/12</f>
        <v>166.66666666666666</v>
      </c>
    </row>
    <row r="11" spans="1:10" ht="30" customHeight="1" x14ac:dyDescent="0.25">
      <c r="A11" s="12"/>
      <c r="B11" s="96" t="s">
        <v>47</v>
      </c>
      <c r="C11" s="97">
        <v>600</v>
      </c>
      <c r="D11" s="98">
        <f>הוצאות_לפי_שיקול_דעת[[#This Row],[שנתי  ]]/12</f>
        <v>50</v>
      </c>
    </row>
    <row r="12" spans="1:10" ht="30" customHeight="1" x14ac:dyDescent="0.25">
      <c r="A12" s="12"/>
      <c r="B12" s="96" t="s">
        <v>48</v>
      </c>
      <c r="C12" s="97">
        <v>300</v>
      </c>
      <c r="D12" s="98">
        <f>הוצאות_לפי_שיקול_דעת[[#This Row],[שנתי  ]]/12</f>
        <v>25</v>
      </c>
    </row>
    <row r="13" spans="1:10" ht="30" customHeight="1" x14ac:dyDescent="0.25">
      <c r="A13" s="12"/>
      <c r="B13" s="96" t="s">
        <v>49</v>
      </c>
      <c r="C13" s="97">
        <v>4800</v>
      </c>
      <c r="D13" s="98">
        <f>הוצאות_לפי_שיקול_דעת[[#This Row],[שנתי  ]]/12</f>
        <v>400</v>
      </c>
    </row>
    <row r="14" spans="1:10" ht="30" customHeight="1" x14ac:dyDescent="0.25">
      <c r="A14" s="12"/>
      <c r="B14" s="96" t="s">
        <v>20</v>
      </c>
      <c r="C14" s="97">
        <v>0</v>
      </c>
      <c r="D14" s="98">
        <f>הוצאות_לפי_שיקול_דעת[[#This Row],[שנתי  ]]/12</f>
        <v>0</v>
      </c>
    </row>
    <row r="15" spans="1:10" ht="30" customHeight="1" x14ac:dyDescent="0.25">
      <c r="A15" s="12"/>
      <c r="B15" s="96" t="s">
        <v>21</v>
      </c>
      <c r="C15" s="97">
        <v>0</v>
      </c>
      <c r="D15" s="98">
        <f>הוצאות_לפי_שיקול_דעת[[#This Row],[שנתי  ]]/12</f>
        <v>0</v>
      </c>
    </row>
    <row r="16" spans="1:10" ht="30" customHeight="1" x14ac:dyDescent="0.25">
      <c r="B16" s="118" t="s">
        <v>88</v>
      </c>
      <c r="C16" s="119">
        <f>SUBTOTAL(109,הוצאות_לפי_שיקול_דעת[[שנתי  ]])</f>
        <v>13250</v>
      </c>
      <c r="D16" s="120">
        <f>SUBTOTAL(109,הוצאות_לפי_שיקול_דעת[[חודשי ]])</f>
        <v>1104.1666666666665</v>
      </c>
    </row>
  </sheetData>
  <mergeCells count="2">
    <mergeCell ref="D2:E2"/>
    <mergeCell ref="F2:I3"/>
  </mergeCells>
  <dataValidations count="7">
    <dataValidation allowBlank="1" showInputMessage="1" showErrorMessage="1" prompt="ההוצאות החודשיות לפי שיקול דעת מחושבות באופן אוטומטי בעמודה זו תחת כותרת זו" sqref="D4" xr:uid="{00000000-0002-0000-0600-000000000000}"/>
    <dataValidation allowBlank="1" showInputMessage="1" showErrorMessage="1" prompt="הזן את ההוצאות השנתיות לפי שיקול דעת בעמודה זו תחת כותרת זו" sqref="C4" xr:uid="{00000000-0002-0000-0600-000001000000}"/>
    <dataValidation allowBlank="1" showInputMessage="1" showErrorMessage="1" prompt="הזן את פריטי ההוצאות לפי שיקול דעת בעמודה זו תחת כותרת זו" sqref="B4" xr:uid="{00000000-0002-0000-0600-000002000000}"/>
    <dataValidation allowBlank="1" showInputMessage="1" showErrorMessage="1" prompt="הזן פרטים בטבלה 'לפי שיקול דעת' בגיליון עבודה זה. _x000a__x000a_תזרים המזומנים הכולל עד כה מחושב באופן אוטומטי בתא D2. העצה מופיעה בתא F2." sqref="A1" xr:uid="{00000000-0002-0000-0600-000003000000}"/>
    <dataValidation allowBlank="1" showInputMessage="1" showErrorMessage="1" prompt="הכותרת של גיליון עבודה זה נמצאת בתא זה" sqref="B1" xr:uid="{00000000-0002-0000-0600-000004000000}"/>
    <dataValidation allowBlank="1" showInputMessage="1" showErrorMessage="1" prompt="סך תזרים המזומנים עד היום מחושב באופן אוטומטי בתא משמאל" sqref="B2:C2" xr:uid="{00000000-0002-0000-0600-000005000000}"/>
    <dataValidation allowBlank="1" showInputMessage="1" showErrorMessage="1" prompt="סך תזרים המזומנים עד היום מחושב באופן אוטומטי בתא זה" sqref="D2:E2" xr:uid="{00000000-0002-0000-0600-000006000000}"/>
  </dataValidations>
  <hyperlinks>
    <hyperlink ref="I1" location="Savings!A1" tooltip="בחר כדי לנווט לגליון העבודה 'חסכונות'" display="SAVINGS" xr:uid="{00000000-0004-0000-0600-000000000000}"/>
    <hyperlink ref="G1" location="Expenses!A1" tooltip="בחר כדי לנווט לגליון העבודה 'הוצאות'" display="EXPENSES" xr:uid="{00000000-0004-0000-0600-000001000000}"/>
    <hyperlink ref="F1" location="Guide!A1" tooltip="בחר כדי לנווט לגליון העבודה 'מדריך'" display="Navigation button for Guide worksheet is in this cell." xr:uid="{00000000-0004-0000-0600-000002000000}"/>
    <hyperlink ref="H1" location="Discretionary!A1" tooltip="בחר כדי לנווט לתא A1 בגליון עבודה זה" display="DISCRETIONARY" xr:uid="{00000000-0004-0000-0600-000003000000}"/>
  </hyperlinks>
  <printOptions horizontalCentered="1"/>
  <pageMargins left="0.25" right="0.25" top="0.5" bottom="0.5" header="0.5" footer="0.5"/>
  <pageSetup paperSize="9" fitToHeight="0" orientation="landscape" r:id="rId1"/>
  <headerFooter differentFirst="1">
    <oddFoote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autoPageBreaks="0" fitToPage="1"/>
  </sheetPr>
  <dimension ref="A1:J10"/>
  <sheetViews>
    <sheetView showGridLines="0" rightToLeft="1" zoomScaleNormal="100" workbookViewId="0">
      <selection activeCell="F2" sqref="F2:I3"/>
    </sheetView>
  </sheetViews>
  <sheetFormatPr defaultColWidth="16.69921875" defaultRowHeight="30" customHeight="1" x14ac:dyDescent="0.25"/>
  <cols>
    <col min="1" max="1" width="2.19921875" style="13" customWidth="1"/>
    <col min="2" max="2" width="22.59765625" style="13" customWidth="1"/>
    <col min="3" max="3" width="13.5" style="13" customWidth="1"/>
    <col min="4" max="9" width="14.8984375" style="13" customWidth="1"/>
    <col min="10" max="10" width="1.8984375" style="13" customWidth="1"/>
    <col min="11" max="16384" width="16.69921875" style="13"/>
  </cols>
  <sheetData>
    <row r="1" spans="1:10" s="37" customFormat="1" ht="44.1" customHeight="1" x14ac:dyDescent="0.25">
      <c r="A1" s="35"/>
      <c r="B1" s="53" t="s">
        <v>0</v>
      </c>
      <c r="C1" s="15"/>
      <c r="D1" s="15"/>
      <c r="E1" s="15"/>
      <c r="F1" s="15"/>
      <c r="G1" s="15"/>
      <c r="H1" s="15"/>
      <c r="I1" s="15"/>
      <c r="J1" s="36" t="s">
        <v>7</v>
      </c>
    </row>
    <row r="2" spans="1:10" s="9" customFormat="1" ht="44.1" customHeight="1" x14ac:dyDescent="0.25">
      <c r="A2" s="8"/>
      <c r="B2" s="17"/>
      <c r="C2" s="17" t="s">
        <v>75</v>
      </c>
      <c r="D2" s="131">
        <f>AnnualCashFlowToDate</f>
        <v>42250</v>
      </c>
      <c r="E2" s="131"/>
      <c r="F2" s="134" t="s">
        <v>90</v>
      </c>
      <c r="G2" s="128"/>
      <c r="H2" s="128"/>
      <c r="I2" s="128"/>
      <c r="J2" s="8"/>
    </row>
    <row r="3" spans="1:10" s="9" customFormat="1" ht="33.9" customHeight="1" x14ac:dyDescent="0.25">
      <c r="A3" s="8"/>
      <c r="B3" s="18"/>
      <c r="C3" s="18"/>
      <c r="D3" s="38"/>
      <c r="E3" s="38"/>
      <c r="F3" s="122"/>
      <c r="G3" s="122"/>
      <c r="H3" s="122"/>
      <c r="I3" s="122"/>
      <c r="J3" s="8"/>
    </row>
    <row r="4" spans="1:10" s="33" customFormat="1" ht="33.9" customHeight="1" x14ac:dyDescent="0.25">
      <c r="A4" s="32"/>
      <c r="B4" s="93" t="s">
        <v>13</v>
      </c>
      <c r="C4" s="94" t="s">
        <v>79</v>
      </c>
      <c r="D4" s="95" t="s">
        <v>80</v>
      </c>
      <c r="E4" s="32"/>
      <c r="F4" s="32"/>
      <c r="G4" s="32"/>
      <c r="H4" s="32"/>
      <c r="I4" s="32"/>
      <c r="J4" s="32"/>
    </row>
    <row r="5" spans="1:10" ht="30" customHeight="1" x14ac:dyDescent="0.25">
      <c r="A5" s="12"/>
      <c r="B5" s="96" t="s">
        <v>50</v>
      </c>
      <c r="C5" s="97">
        <v>5000</v>
      </c>
      <c r="D5" s="98">
        <f>חסכונות[[#This Row],[שנתי  ]]/12</f>
        <v>416.66666666666669</v>
      </c>
      <c r="E5" s="12"/>
      <c r="F5" s="12"/>
      <c r="G5" s="12"/>
      <c r="H5" s="12"/>
      <c r="I5" s="12"/>
      <c r="J5" s="12"/>
    </row>
    <row r="6" spans="1:10" ht="30" customHeight="1" x14ac:dyDescent="0.25">
      <c r="A6" s="12"/>
      <c r="B6" s="96" t="s">
        <v>82</v>
      </c>
      <c r="C6" s="97">
        <v>12000</v>
      </c>
      <c r="D6" s="98">
        <f>חסכונות[[#This Row],[שנתי  ]]/12</f>
        <v>1000</v>
      </c>
      <c r="E6" s="12"/>
      <c r="F6" s="24"/>
      <c r="G6" s="12"/>
      <c r="H6" s="12"/>
      <c r="I6" s="12"/>
      <c r="J6" s="12"/>
    </row>
    <row r="7" spans="1:10" ht="30" customHeight="1" x14ac:dyDescent="0.25">
      <c r="A7" s="12"/>
      <c r="B7" s="96" t="s">
        <v>83</v>
      </c>
      <c r="C7" s="97">
        <v>6000</v>
      </c>
      <c r="D7" s="98">
        <f>חסכונות[[#This Row],[שנתי  ]]/12</f>
        <v>500</v>
      </c>
      <c r="E7" s="12"/>
      <c r="F7" s="12"/>
      <c r="G7" s="12"/>
      <c r="H7" s="12"/>
      <c r="I7" s="12"/>
      <c r="J7" s="12"/>
    </row>
    <row r="8" spans="1:10" ht="30" customHeight="1" x14ac:dyDescent="0.25">
      <c r="A8" s="12"/>
      <c r="B8" s="96" t="s">
        <v>20</v>
      </c>
      <c r="C8" s="97">
        <v>0</v>
      </c>
      <c r="D8" s="98">
        <f>חסכונות[[#This Row],[שנתי  ]]/12</f>
        <v>0</v>
      </c>
      <c r="E8" s="12"/>
      <c r="F8" s="12"/>
      <c r="G8" s="12"/>
      <c r="H8" s="12"/>
      <c r="I8" s="12"/>
      <c r="J8" s="12"/>
    </row>
    <row r="9" spans="1:10" ht="30" customHeight="1" x14ac:dyDescent="0.25">
      <c r="A9" s="12"/>
      <c r="B9" s="96" t="s">
        <v>21</v>
      </c>
      <c r="C9" s="97">
        <v>0</v>
      </c>
      <c r="D9" s="98">
        <f>חסכונות[[#This Row],[שנתי  ]]/12</f>
        <v>0</v>
      </c>
      <c r="E9" s="12"/>
      <c r="F9" s="12"/>
      <c r="G9" s="12"/>
      <c r="H9" s="12"/>
      <c r="I9" s="12"/>
      <c r="J9" s="12"/>
    </row>
    <row r="10" spans="1:10" ht="30" customHeight="1" x14ac:dyDescent="0.25">
      <c r="B10" s="118" t="s">
        <v>88</v>
      </c>
      <c r="C10" s="119">
        <f>SUBTOTAL(109,חסכונות[[שנתי  ]])</f>
        <v>23000</v>
      </c>
      <c r="D10" s="120">
        <f>SUBTOTAL(109,חסכונות[[חודשי ]])</f>
        <v>1916.6666666666667</v>
      </c>
    </row>
  </sheetData>
  <mergeCells count="2">
    <mergeCell ref="D2:E2"/>
    <mergeCell ref="F2:I3"/>
  </mergeCells>
  <dataValidations count="7">
    <dataValidation allowBlank="1" showInputMessage="1" showErrorMessage="1" prompt="החסכונות החודשיים מחושבים באופן אוטומטי בעמודה זו תחת כותרת זו" sqref="D4" xr:uid="{00000000-0002-0000-0700-000000000000}"/>
    <dataValidation allowBlank="1" showInputMessage="1" showErrorMessage="1" prompt="הזן את החסכונות השנתיים בעמודה זו תחת כותרת זו" sqref="C4" xr:uid="{00000000-0002-0000-0700-000001000000}"/>
    <dataValidation allowBlank="1" showInputMessage="1" showErrorMessage="1" prompt="הזן את פריטי החסכונות בעמודה זו תחת כותרת זו" sqref="B4" xr:uid="{00000000-0002-0000-0700-000002000000}"/>
    <dataValidation allowBlank="1" showInputMessage="1" showErrorMessage="1" prompt="הזן פרטים בטבלה 'חסכונות' בגיליון עבודה זה. _x000a__x000a_תזרים המזומנים הכולל עד כה מחושב באופן אוטומטי בתא D2. העצה מופיעה בתא F2." sqref="A1" xr:uid="{00000000-0002-0000-0700-000003000000}"/>
    <dataValidation allowBlank="1" showInputMessage="1" showErrorMessage="1" prompt="הכותרת של גיליון עבודה זה נמצאת בתא זה" sqref="B1" xr:uid="{00000000-0002-0000-0700-000004000000}"/>
    <dataValidation allowBlank="1" showInputMessage="1" showErrorMessage="1" prompt="סך תזרים המזומנים עד היום מחושב באופן אוטומטי בתא משמאל" sqref="B2:C2" xr:uid="{00000000-0002-0000-0700-000005000000}"/>
    <dataValidation allowBlank="1" showInputMessage="1" showErrorMessage="1" prompt="סך תזרים המזומנים עד היום מחושב באופן אוטומטי בתא זה_x000a_" sqref="D2:E2" xr:uid="{00000000-0002-0000-0700-000006000000}"/>
  </dataValidations>
  <hyperlinks>
    <hyperlink ref="G1" location="'Annual Cash Flow'!A1" tooltip="בחר כדי לנווט לגליון העבודה 'תזרים מזומנים שנתי'" display="Navigation button for Annual Cash Flow worksheet is in this cell." xr:uid="{00000000-0004-0000-0700-000000000000}"/>
    <hyperlink ref="G1" location="Discretionary!A1" tooltip="בחר כדי לנווט לגליון העבודה 'הוצאות לפי שיקול דעת'" display="DISCRETIONARY" xr:uid="{00000000-0004-0000-0700-000001000000}"/>
    <hyperlink ref="F1" location="Guide!A1" tooltip="בחר כדי לנווט לגליון העבודה 'מדריך'" display="Navigation button for Guide worksheet is in this cell." xr:uid="{00000000-0004-0000-0700-000002000000}"/>
    <hyperlink ref="H1" location="Savings!A1" tooltip="בחר כדי לנווט לתא A1 בגיליון עבודה זה" display="SAVINGS" xr:uid="{00000000-0004-0000-0700-000003000000}"/>
  </hyperlinks>
  <printOptions horizontalCentered="1"/>
  <pageMargins left="0.25" right="0.25" top="0.5" bottom="0.5" header="0.5" footer="0.5"/>
  <pageSetup paperSize="9"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6739BB-0C42-4225-8942-75321ECE86A8}">
  <ds:schemaRefs>
    <ds:schemaRef ds:uri="http://schemas.microsoft.com/sharepoint/v3/contenttype/forms"/>
  </ds:schemaRefs>
</ds:datastoreItem>
</file>

<file path=customXml/itemProps2.xml><?xml version="1.0" encoding="utf-8"?>
<ds:datastoreItem xmlns:ds="http://schemas.openxmlformats.org/officeDocument/2006/customXml" ds:itemID="{5211B695-AD7D-4427-AEB9-8D784C3ACF6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7FFA8144-341C-4D44-B918-3FA71F78C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TM03107654</Template>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25</vt:i4>
      </vt:variant>
    </vt:vector>
  </HeadingPairs>
  <TitlesOfParts>
    <vt:vector size="33" baseType="lpstr">
      <vt:lpstr>מדריך</vt:lpstr>
      <vt:lpstr>תזרים מזומנים יומי</vt:lpstr>
      <vt:lpstr>תזרים מזומנים חודשי</vt:lpstr>
      <vt:lpstr>תזרים מזומנים שנתי</vt:lpstr>
      <vt:lpstr>הכנסות</vt:lpstr>
      <vt:lpstr>הוצאות</vt:lpstr>
      <vt:lpstr>הוצאות לפי שיקול דעת</vt:lpstr>
      <vt:lpstr>חסכונות</vt:lpstr>
      <vt:lpstr>ColumnTitleRegion1..B6.1</vt:lpstr>
      <vt:lpstr>ColumnTitleRegion1..E8.4</vt:lpstr>
      <vt:lpstr>ColumnTitleRegion2..D6.1</vt:lpstr>
      <vt:lpstr>ColumnTitleRegion3..F6.1</vt:lpstr>
      <vt:lpstr>MonthlyCashFlowToDate</vt:lpstr>
      <vt:lpstr>RowTitleRegion1..D2.2</vt:lpstr>
      <vt:lpstr>RowTitleRegion1..D2.4</vt:lpstr>
      <vt:lpstr>RowTitleRegion1..D2.6</vt:lpstr>
      <vt:lpstr>RowTitleRegion1..D2.8</vt:lpstr>
      <vt:lpstr>RowTitleRegion2..C4.2</vt:lpstr>
      <vt:lpstr>RowTitleRegion3..G4.2</vt:lpstr>
      <vt:lpstr>RowTitleRegion4..K4.2</vt:lpstr>
      <vt:lpstr>RowTitleRegion5..O4.2</vt:lpstr>
      <vt:lpstr>RowTitleRegion6..C6.2</vt:lpstr>
      <vt:lpstr>RowTitleRegion7..G6.2</vt:lpstr>
      <vt:lpstr>RowTitleRegion8..K6.2</vt:lpstr>
      <vt:lpstr>RowTitleRegion9..O6.2</vt:lpstr>
      <vt:lpstr>'תזרים מזומנים שנתי'!WPrint_Area_W</vt:lpstr>
      <vt:lpstr>'תזרים מזומנים יומי'!WPrint_TitlesW</vt:lpstr>
      <vt:lpstr>כותרת3</vt:lpstr>
      <vt:lpstr>כותרת4</vt:lpstr>
      <vt:lpstr>כותרת5</vt:lpstr>
      <vt:lpstr>כותרת6</vt:lpstr>
      <vt:lpstr>כותרת7</vt:lpstr>
      <vt:lpstr>סוג8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2022-02-14T06:29:35Z</dcterms:created>
  <dcterms:modified xsi:type="dcterms:W3CDTF">2024-12-22T14:44:51Z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